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VON - Vedlejší a ostatní ..." sheetId="2" r:id="rId2"/>
    <sheet name="SO 01 - Budova A _ demoli..." sheetId="3" r:id="rId3"/>
    <sheet name="SO 02 - Objekt ČOV _ demo..." sheetId="4" r:id="rId4"/>
    <sheet name="SO 03 - Zpevněné plochy _...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'VON - Vedlejší a ostatní ...'!$C$133:$K$251</definedName>
    <definedName name="_xlnm.Print_Area" localSheetId="1">'VON - Vedlejší a ostatní ...'!$C$4:$J$41,'VON - Vedlejší a ostatní ...'!$C$50:$J$76,'VON - Vedlejší a ostatní ...'!$C$82:$J$113,'VON - Vedlejší a ostatní ...'!$C$119:$K$251</definedName>
    <definedName name="_xlnm.Print_Titles" localSheetId="1">'VON - Vedlejší a ostatní ...'!$133:$133</definedName>
    <definedName name="_xlnm._FilterDatabase" localSheetId="2" hidden="1">'SO 01 - Budova A _ demoli...'!$C$122:$K$143</definedName>
    <definedName name="_xlnm.Print_Area" localSheetId="2">'SO 01 - Budova A _ demoli...'!$C$4:$J$41,'SO 01 - Budova A _ demoli...'!$C$50:$J$76,'SO 01 - Budova A _ demoli...'!$C$82:$J$102,'SO 01 - Budova A _ demoli...'!$C$108:$K$143</definedName>
    <definedName name="_xlnm.Print_Titles" localSheetId="2">'SO 01 - Budova A _ demoli...'!$122:$122</definedName>
    <definedName name="_xlnm._FilterDatabase" localSheetId="3" hidden="1">'SO 02 - Objekt ČOV _ demo...'!$C$122:$K$145</definedName>
    <definedName name="_xlnm.Print_Area" localSheetId="3">'SO 02 - Objekt ČOV _ demo...'!$C$4:$J$41,'SO 02 - Objekt ČOV _ demo...'!$C$50:$J$76,'SO 02 - Objekt ČOV _ demo...'!$C$82:$J$102,'SO 02 - Objekt ČOV _ demo...'!$C$108:$K$145</definedName>
    <definedName name="_xlnm.Print_Titles" localSheetId="3">'SO 02 - Objekt ČOV _ demo...'!$122:$122</definedName>
    <definedName name="_xlnm._FilterDatabase" localSheetId="4" hidden="1">'SO 03 - Zpevněné plochy _...'!$C$122:$K$164</definedName>
    <definedName name="_xlnm.Print_Area" localSheetId="4">'SO 03 - Zpevněné plochy _...'!$C$4:$J$41,'SO 03 - Zpevněné plochy _...'!$C$50:$J$76,'SO 03 - Zpevněné plochy _...'!$C$82:$J$102,'SO 03 - Zpevněné plochy _...'!$C$108:$K$164</definedName>
    <definedName name="_xlnm.Print_Titles" localSheetId="4">'SO 03 - Zpevněné plochy _...'!$122:$122</definedName>
  </definedNames>
  <calcPr/>
</workbook>
</file>

<file path=xl/calcChain.xml><?xml version="1.0" encoding="utf-8"?>
<calcChain xmlns="http://schemas.openxmlformats.org/spreadsheetml/2006/main">
  <c i="5" l="1" r="J39"/>
  <c r="J38"/>
  <c i="1" r="AY99"/>
  <c i="5" r="J37"/>
  <c i="1" r="AX99"/>
  <c i="5"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94"/>
  <c r="J25"/>
  <c r="J20"/>
  <c r="E20"/>
  <c r="F94"/>
  <c r="J19"/>
  <c r="J14"/>
  <c r="J117"/>
  <c r="E7"/>
  <c r="E111"/>
  <c i="4" r="J39"/>
  <c r="J38"/>
  <c i="1" r="AY98"/>
  <c i="4" r="J37"/>
  <c i="1" r="AX98"/>
  <c i="4"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94"/>
  <c r="J25"/>
  <c r="J20"/>
  <c r="E20"/>
  <c r="F94"/>
  <c r="J19"/>
  <c r="J14"/>
  <c r="J91"/>
  <c r="E7"/>
  <c r="E85"/>
  <c i="3" r="J39"/>
  <c r="J38"/>
  <c i="1" r="AY97"/>
  <c i="3" r="J37"/>
  <c i="1" r="AX97"/>
  <c i="3"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/>
  <c r="J25"/>
  <c r="J20"/>
  <c r="E20"/>
  <c r="F94"/>
  <c r="J19"/>
  <c r="J14"/>
  <c r="J91"/>
  <c r="E7"/>
  <c r="E111"/>
  <c i="2" r="J39"/>
  <c r="J38"/>
  <c i="1" r="AY96"/>
  <c i="2" r="J37"/>
  <c i="1" r="AX96"/>
  <c i="2"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T211"/>
  <c r="R212"/>
  <c r="R211"/>
  <c r="P212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T203"/>
  <c r="R204"/>
  <c r="R203"/>
  <c r="P204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J130"/>
  <c r="F130"/>
  <c r="F128"/>
  <c r="E126"/>
  <c r="J93"/>
  <c r="F93"/>
  <c r="F91"/>
  <c r="E89"/>
  <c r="J26"/>
  <c r="E26"/>
  <c r="J94"/>
  <c r="J25"/>
  <c r="J20"/>
  <c r="E20"/>
  <c r="F94"/>
  <c r="J19"/>
  <c r="J14"/>
  <c r="J128"/>
  <c r="E7"/>
  <c r="E85"/>
  <c i="1" r="L90"/>
  <c r="AM90"/>
  <c r="AM89"/>
  <c r="L89"/>
  <c r="AM87"/>
  <c r="L87"/>
  <c r="L85"/>
  <c r="L84"/>
  <c i="5" r="J162"/>
  <c r="J161"/>
  <c r="J153"/>
  <c i="4" r="BK145"/>
  <c r="BK134"/>
  <c i="3" r="J136"/>
  <c r="J126"/>
  <c i="2" r="BK237"/>
  <c r="BK207"/>
  <c r="BK193"/>
  <c r="BK186"/>
  <c r="J176"/>
  <c r="BK172"/>
  <c r="J170"/>
  <c r="BK168"/>
  <c r="BK161"/>
  <c r="J156"/>
  <c r="BK137"/>
  <c i="1" r="AS95"/>
  <c i="5" r="J159"/>
  <c r="J130"/>
  <c r="J126"/>
  <c i="4" r="BK139"/>
  <c r="BK130"/>
  <c r="BK126"/>
  <c i="3" r="J139"/>
  <c i="2" r="BK244"/>
  <c r="J241"/>
  <c r="J231"/>
  <c r="J222"/>
  <c r="BK215"/>
  <c r="J199"/>
  <c r="BK198"/>
  <c r="BK189"/>
  <c r="J181"/>
  <c r="BK159"/>
  <c r="J145"/>
  <c r="BK138"/>
  <c r="J137"/>
  <c i="5" r="BK161"/>
  <c r="BK159"/>
  <c r="J158"/>
  <c r="BK126"/>
  <c i="4" r="J142"/>
  <c r="J139"/>
  <c r="J134"/>
  <c i="3" r="BK136"/>
  <c r="J135"/>
  <c i="2" r="BK239"/>
  <c r="BK235"/>
  <c r="J233"/>
  <c r="J229"/>
  <c r="BK219"/>
  <c r="J207"/>
  <c r="J196"/>
  <c r="J184"/>
  <c r="BK139"/>
  <c i="5" r="BK164"/>
  <c r="BK150"/>
  <c i="4" r="J145"/>
  <c i="3" r="BK139"/>
  <c i="2" r="J219"/>
  <c r="J209"/>
  <c r="J204"/>
  <c r="J198"/>
  <c r="J193"/>
  <c r="J186"/>
  <c r="BK178"/>
  <c r="BK174"/>
  <c r="BK164"/>
  <c r="J159"/>
  <c i="5" r="BK162"/>
  <c r="BK153"/>
  <c r="BK142"/>
  <c r="BK134"/>
  <c r="BK130"/>
  <c i="4" r="J143"/>
  <c r="J140"/>
  <c r="J130"/>
  <c i="3" r="J142"/>
  <c r="BK141"/>
  <c i="2" r="BK246"/>
  <c r="J246"/>
  <c r="J244"/>
  <c r="BK241"/>
  <c r="BK231"/>
  <c r="BK227"/>
  <c r="BK225"/>
  <c r="J201"/>
  <c r="J172"/>
  <c r="J164"/>
  <c r="BK156"/>
  <c r="J138"/>
  <c i="5" r="J164"/>
  <c r="BK158"/>
  <c r="J150"/>
  <c r="J146"/>
  <c r="J142"/>
  <c r="J134"/>
  <c i="4" r="BK140"/>
  <c i="3" r="BK135"/>
  <c r="J130"/>
  <c r="BK126"/>
  <c i="2" r="J237"/>
  <c r="J217"/>
  <c r="BK212"/>
  <c r="BK209"/>
  <c r="BK201"/>
  <c r="J200"/>
  <c r="BK196"/>
  <c r="BK184"/>
  <c r="J178"/>
  <c r="J174"/>
  <c r="J168"/>
  <c r="J153"/>
  <c r="BK145"/>
  <c r="BK142"/>
  <c i="5" r="BK146"/>
  <c i="3" r="BK142"/>
  <c r="J138"/>
  <c r="BK130"/>
  <c i="2" r="J239"/>
  <c r="J235"/>
  <c r="J227"/>
  <c r="J225"/>
  <c r="BK217"/>
  <c r="J215"/>
  <c r="J212"/>
  <c r="BK199"/>
  <c r="BK176"/>
  <c r="BK166"/>
  <c r="BK153"/>
  <c r="BK148"/>
  <c r="J139"/>
  <c i="4" r="BK143"/>
  <c r="BK142"/>
  <c r="J126"/>
  <c i="3" r="J141"/>
  <c r="BK138"/>
  <c i="2" r="BK233"/>
  <c r="BK229"/>
  <c r="BK222"/>
  <c r="BK204"/>
  <c r="BK200"/>
  <c r="J189"/>
  <c r="BK181"/>
  <c r="BK170"/>
  <c r="J166"/>
  <c r="J161"/>
  <c r="J148"/>
  <c r="J142"/>
  <c l="1" r="T136"/>
  <c r="P185"/>
  <c r="T197"/>
  <c r="R206"/>
  <c r="R214"/>
  <c r="T243"/>
  <c i="3" r="BK134"/>
  <c r="J134"/>
  <c r="J101"/>
  <c i="2" r="R180"/>
  <c r="BK197"/>
  <c r="J197"/>
  <c r="J104"/>
  <c r="BK243"/>
  <c r="J243"/>
  <c r="J112"/>
  <c i="3" r="T134"/>
  <c i="4" r="R138"/>
  <c i="2" r="BK136"/>
  <c r="J136"/>
  <c r="J100"/>
  <c r="BK185"/>
  <c r="J185"/>
  <c r="J102"/>
  <c r="R192"/>
  <c r="T206"/>
  <c r="P224"/>
  <c i="3" r="R134"/>
  <c i="4" r="P125"/>
  <c i="2" r="R136"/>
  <c r="T185"/>
  <c r="P197"/>
  <c r="P206"/>
  <c r="BK224"/>
  <c r="J224"/>
  <c r="J111"/>
  <c i="3" r="R125"/>
  <c r="R124"/>
  <c r="R123"/>
  <c i="4" r="P138"/>
  <c i="2" r="P180"/>
  <c r="P192"/>
  <c r="P214"/>
  <c r="R243"/>
  <c i="3" r="P134"/>
  <c i="4" r="R125"/>
  <c r="R124"/>
  <c r="R123"/>
  <c i="5" r="BK125"/>
  <c i="2" r="P136"/>
  <c r="P135"/>
  <c r="BK192"/>
  <c r="J192"/>
  <c r="J103"/>
  <c r="BK214"/>
  <c r="J214"/>
  <c r="J109"/>
  <c r="T224"/>
  <c i="3" r="T125"/>
  <c r="T124"/>
  <c r="T123"/>
  <c i="4" r="BK138"/>
  <c r="J138"/>
  <c r="J101"/>
  <c i="5" r="P125"/>
  <c i="2" r="BK180"/>
  <c r="J180"/>
  <c r="J101"/>
  <c r="R185"/>
  <c r="T192"/>
  <c r="BK206"/>
  <c r="J206"/>
  <c r="J107"/>
  <c r="T214"/>
  <c r="P243"/>
  <c i="3" r="BK125"/>
  <c r="J125"/>
  <c r="J100"/>
  <c i="4" r="BK125"/>
  <c r="J125"/>
  <c r="J100"/>
  <c r="T138"/>
  <c i="5" r="T125"/>
  <c i="2" r="T180"/>
  <c r="R197"/>
  <c r="R224"/>
  <c i="3" r="P125"/>
  <c r="P124"/>
  <c r="P123"/>
  <c i="1" r="AU97"/>
  <c i="4" r="T125"/>
  <c r="T124"/>
  <c r="T123"/>
  <c i="5" r="R125"/>
  <c r="BK157"/>
  <c r="J157"/>
  <c r="J101"/>
  <c r="P157"/>
  <c r="R157"/>
  <c r="T157"/>
  <c i="2" r="BE139"/>
  <c r="BE176"/>
  <c r="BE198"/>
  <c r="BE217"/>
  <c r="BE219"/>
  <c r="BE239"/>
  <c i="3" r="J94"/>
  <c r="F120"/>
  <c i="4" r="J117"/>
  <c i="2" r="E122"/>
  <c r="F131"/>
  <c r="BE145"/>
  <c r="BE170"/>
  <c r="BE172"/>
  <c r="BE181"/>
  <c r="BE229"/>
  <c r="BK221"/>
  <c r="J221"/>
  <c r="J110"/>
  <c i="3" r="J117"/>
  <c i="4" r="F120"/>
  <c r="BE145"/>
  <c i="5" r="J120"/>
  <c i="2" r="J91"/>
  <c r="BE138"/>
  <c r="BE159"/>
  <c r="BE161"/>
  <c r="BE186"/>
  <c r="BE222"/>
  <c r="BE227"/>
  <c r="BE231"/>
  <c r="BE233"/>
  <c r="BE244"/>
  <c i="4" r="BE130"/>
  <c i="5" r="J91"/>
  <c r="BE153"/>
  <c i="2" r="J131"/>
  <c r="BE148"/>
  <c r="BE166"/>
  <c r="BE168"/>
  <c r="BE174"/>
  <c r="BE193"/>
  <c r="BE196"/>
  <c r="BE199"/>
  <c r="BE209"/>
  <c r="BE246"/>
  <c i="3" r="BE126"/>
  <c r="BE138"/>
  <c i="4" r="E111"/>
  <c r="J120"/>
  <c r="BE139"/>
  <c i="5" r="F120"/>
  <c r="BE126"/>
  <c r="BE150"/>
  <c r="BE162"/>
  <c r="BE164"/>
  <c i="2" r="BE137"/>
  <c r="BE212"/>
  <c r="BE235"/>
  <c r="BK203"/>
  <c r="J203"/>
  <c r="J105"/>
  <c r="BK211"/>
  <c r="J211"/>
  <c r="J108"/>
  <c i="3" r="E85"/>
  <c r="BE135"/>
  <c r="BE136"/>
  <c r="BE142"/>
  <c i="4" r="BE140"/>
  <c r="BE142"/>
  <c r="BE143"/>
  <c i="5" r="E85"/>
  <c i="2" r="BE156"/>
  <c r="BE164"/>
  <c r="BE189"/>
  <c r="BE200"/>
  <c r="BE201"/>
  <c r="BE153"/>
  <c r="BE204"/>
  <c r="BE207"/>
  <c r="BE237"/>
  <c i="3" r="BE130"/>
  <c i="4" r="BE134"/>
  <c i="5" r="BE146"/>
  <c r="BE161"/>
  <c i="2" r="BE142"/>
  <c r="BE178"/>
  <c r="BE184"/>
  <c r="BE215"/>
  <c r="BE225"/>
  <c r="BE241"/>
  <c i="3" r="BE139"/>
  <c r="BE141"/>
  <c i="4" r="BE126"/>
  <c i="5" r="BE130"/>
  <c r="BE134"/>
  <c r="BE142"/>
  <c r="BE158"/>
  <c r="BE159"/>
  <c i="2" r="F36"/>
  <c i="1" r="BA96"/>
  <c i="5" r="J36"/>
  <c i="1" r="AW99"/>
  <c i="5" r="F36"/>
  <c i="1" r="BA99"/>
  <c i="2" r="F38"/>
  <c i="1" r="BC96"/>
  <c i="3" r="F37"/>
  <c i="1" r="BB97"/>
  <c i="4" r="J36"/>
  <c i="1" r="AW98"/>
  <c i="3" r="F36"/>
  <c i="1" r="BA97"/>
  <c i="4" r="F37"/>
  <c i="1" r="BB98"/>
  <c i="5" r="F39"/>
  <c i="1" r="BD99"/>
  <c i="3" r="F39"/>
  <c i="1" r="BD97"/>
  <c i="3" r="J36"/>
  <c i="1" r="AW97"/>
  <c i="4" r="F36"/>
  <c i="1" r="BA98"/>
  <c i="2" r="F37"/>
  <c i="1" r="BB96"/>
  <c i="3" r="F38"/>
  <c i="1" r="BC97"/>
  <c i="2" r="F39"/>
  <c i="1" r="BD96"/>
  <c i="5" r="F37"/>
  <c i="1" r="BB99"/>
  <c i="4" r="F39"/>
  <c i="1" r="BD98"/>
  <c i="4" r="F38"/>
  <c i="1" r="BC98"/>
  <c i="5" r="F38"/>
  <c i="1" r="BC99"/>
  <c i="2" r="J36"/>
  <c i="1" r="AW96"/>
  <c r="AS94"/>
  <c i="5" l="1" r="T124"/>
  <c r="T123"/>
  <c r="P124"/>
  <c r="P123"/>
  <c i="1" r="AU99"/>
  <c i="2" r="R135"/>
  <c r="T205"/>
  <c i="4" r="P124"/>
  <c r="P123"/>
  <c i="1" r="AU98"/>
  <c i="2" r="P134"/>
  <c i="1" r="AU96"/>
  <c i="2" r="P205"/>
  <c r="R205"/>
  <c i="5" r="R124"/>
  <c r="R123"/>
  <c r="BK124"/>
  <c r="BK123"/>
  <c r="J123"/>
  <c r="J98"/>
  <c i="2" r="T135"/>
  <c r="T134"/>
  <c r="BK205"/>
  <c r="J205"/>
  <c r="J106"/>
  <c i="4" r="BK124"/>
  <c r="J124"/>
  <c r="J99"/>
  <c i="5" r="J125"/>
  <c r="J100"/>
  <c i="3" r="BK124"/>
  <c r="J124"/>
  <c r="J99"/>
  <c i="2" r="BK135"/>
  <c r="J135"/>
  <c r="J99"/>
  <c r="F35"/>
  <c i="1" r="AZ96"/>
  <c i="5" r="F35"/>
  <c i="1" r="AZ99"/>
  <c i="4" r="F35"/>
  <c i="1" r="AZ98"/>
  <c r="BB95"/>
  <c r="BB94"/>
  <c r="W31"/>
  <c i="3" r="J35"/>
  <c i="1" r="AV97"/>
  <c r="AT97"/>
  <c i="5" r="J35"/>
  <c i="1" r="AV99"/>
  <c r="AT99"/>
  <c r="BC95"/>
  <c r="AY95"/>
  <c i="2" r="J35"/>
  <c i="1" r="AV96"/>
  <c r="AT96"/>
  <c r="BA95"/>
  <c r="AW95"/>
  <c r="BD95"/>
  <c r="BD94"/>
  <c r="W33"/>
  <c i="3" r="F35"/>
  <c i="1" r="AZ97"/>
  <c i="4" r="J35"/>
  <c i="1" r="AV98"/>
  <c r="AT98"/>
  <c i="2" l="1" r="R134"/>
  <c i="3" r="BK123"/>
  <c r="J123"/>
  <c i="4" r="BK123"/>
  <c r="J123"/>
  <c r="J98"/>
  <c i="2" r="BK134"/>
  <c r="J134"/>
  <c i="5" r="J124"/>
  <c r="J99"/>
  <c i="1" r="AZ95"/>
  <c r="AV95"/>
  <c r="AT95"/>
  <c r="BA94"/>
  <c r="W30"/>
  <c r="AU95"/>
  <c r="AU94"/>
  <c i="3" r="J32"/>
  <c i="1" r="AG97"/>
  <c r="AN97"/>
  <c i="5" r="J32"/>
  <c i="1" r="AG99"/>
  <c r="AN99"/>
  <c r="AX94"/>
  <c r="AX95"/>
  <c i="2" r="J32"/>
  <c i="1" r="AG96"/>
  <c r="AN96"/>
  <c r="BC94"/>
  <c r="W32"/>
  <c i="2" l="1" r="J98"/>
  <c i="3" r="J98"/>
  <c i="5" r="J41"/>
  <c i="2" r="J41"/>
  <c i="3" r="J41"/>
  <c i="1" r="AY94"/>
  <c r="AW94"/>
  <c r="AK30"/>
  <c r="AZ94"/>
  <c r="W29"/>
  <c i="4" r="J32"/>
  <c i="1" r="AG98"/>
  <c r="AN98"/>
  <c i="4" l="1" r="J41"/>
  <c i="1" r="AV94"/>
  <c r="AK29"/>
  <c r="AG95"/>
  <c r="AG94"/>
  <c r="AK26"/>
  <c l="1" r="AN95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<sst xmlns="http://schemas.openxmlformats.org/spreadsheetml/2006/main">
  <si>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</si>
  <si>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</si>
  <si>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</si>
  <si>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</si>
  <si>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</si>
  <si>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{387b3562-0ead-4ffa-8294-81700d31a822}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</si>
  <si>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</si>
  <si>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</si>
  <si>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</si>
  <si>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</si>
  <si>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</si>
  <si>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</si>
  <si>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</si>
  <si>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</si>
  <si>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N20-114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</si>
  <si>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</si>
  <si>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</si>
  <si>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Č.P. 511 PRO LABORATOŘE A ONKOLOGII OBLASTNÍ NEMOCNICE JIČÍN a.s.</t>
  </si>
  <si>
    <t>KSO:</t>
  </si>
  <si>
    <t>801 1</t>
  </si>
  <si>
    <t>CC-CZ:</t>
  </si>
  <si>
    <t>1264</t>
  </si>
  <si>
    <t>Místo:</t>
  </si>
  <si>
    <t xml:space="preserve">Jičín </t>
  </si>
  <si>
    <t>Datum:</t>
  </si>
  <si>
    <t>11. 6. 2020</t>
  </si>
  <si>
    <t>CZ-CPV:</t>
  </si>
  <si>
    <t>45000000-7</t>
  </si>
  <si>
    <t>CZ-CPA:</t>
  </si>
  <si>
    <t>41.00.2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</si>
  <si>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</si>
  <si>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</si>
  <si>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</si>
  <si>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</si>
  <si>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</si>
  <si>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</si>
  <si>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</si>
  <si>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KANIA a.s.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</si>
  <si>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</si>
  <si>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</si>
  <si>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</si>
  <si>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</si>
  <si>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</si>
  <si>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</si>
  <si>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</si>
  <si>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</si>
  <si>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</si>
  <si>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</si>
  <si>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</si>
  <si>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</si>
  <si>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</si>
  <si>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</si>
  <si>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</si>
  <si>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</si>
  <si>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</si>
  <si>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</si>
  <si>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</si>
  <si>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</si>
  <si>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</si>
  <si>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</si>
  <si>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</si>
  <si>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</si>
  <si>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</si>
  <si>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</si>
  <si>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</si>
  <si>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</si>
  <si>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</si>
  <si>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</si>
  <si>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</si>
  <si>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</si>
  <si>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</si>
  <si>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</si>
  <si>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</si>
  <si>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</si>
  <si>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</si>
  <si>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</si>
  <si>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</si>
  <si>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</si>
  <si>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</si>
  <si>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</si>
  <si>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</si>
  <si>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</si>
  <si>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</si>
  <si>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</si>
  <si>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</si>
  <si>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</si>
  <si>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</si>
  <si>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DBP</t>
  </si>
  <si>
    <t xml:space="preserve">Bourací a demoliční práce </t>
  </si>
  <si>
    <t>STA</t>
  </si>
  <si>
    <t>1</t>
  </si>
  <si>
    <t>{d4a95345-0de2-44ef-840c-2656ccc70c96}</t>
  </si>
  <si>
    <t>2</t>
  </si>
  <si>
    <t>/</t>
  </si>
  <si>
    <t>VON</t>
  </si>
  <si>
    <t>Vedlejší a ostatní náklady stavby</t>
  </si>
  <si>
    <t>Soupis</t>
  </si>
  <si>
    <t>{5532c6c1-e276-4c82-a0d8-7f9d2581ee1f}</t>
  </si>
  <si>
    <t>SO 01</t>
  </si>
  <si>
    <t xml:space="preserve">Budova A _ demoliční a bourací práce </t>
  </si>
  <si>
    <t>{ffad72cf-ae19-46f7-95f9-bca5b1c31875}</t>
  </si>
  <si>
    <t>SO 02</t>
  </si>
  <si>
    <t xml:space="preserve">Objekt ČOV _ demoliční a bourací práce </t>
  </si>
  <si>
    <t>{d648f546-0227-4f91-ad5a-6988221fded5}</t>
  </si>
  <si>
    <t>SO 03</t>
  </si>
  <si>
    <t xml:space="preserve">Zpevněné plochy _ demoliční a bourací práce </t>
  </si>
  <si>
    <t>{8a92011f-da9c-4622-afeb-9f45703e3cb0}</t>
  </si>
  <si>
    <t>KRYCÍ LIST SOUPISU PRACÍ</t>
  </si>
  <si>
    <t>Objekt:</t>
  </si>
  <si>
    <t xml:space="preserve">DBP - Bourací a demoliční práce </t>
  </si>
  <si>
    <t>Soupis:</t>
  </si>
  <si>
    <t>VON - Vedlejší a ostatní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</si>
  <si>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</si>
  <si>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</si>
  <si>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</si>
  <si>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</si>
  <si>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</si>
  <si>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</si>
  <si>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</si>
  <si>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</si>
  <si>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</si>
  <si>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</si>
  <si>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</si>
  <si>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</si>
  <si>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</si>
  <si>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</si>
  <si>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</si>
  <si>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</si>
  <si>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</si>
  <si>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</si>
  <si>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</si>
  <si>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</si>
  <si>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</si>
  <si>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</si>
  <si>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</si>
  <si>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</si>
  <si>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</si>
  <si>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</si>
  <si>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</si>
  <si>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</si>
  <si>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</si>
  <si>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</si>
  <si>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</si>
  <si>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</si>
  <si>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</si>
  <si>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</si>
  <si>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</si>
  <si>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</si>
  <si>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</si>
  <si>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112151014</t>
  </si>
  <si>
    <t xml:space="preserve">Volné kácení stromů s rozřezáním a odvětvením </t>
  </si>
  <si>
    <t>kus</t>
  </si>
  <si>
    <t>CS ÚRS 2020 01</t>
  </si>
  <si>
    <t>4</t>
  </si>
  <si>
    <t>422683333</t>
  </si>
  <si>
    <t>112201114</t>
  </si>
  <si>
    <t>Odstranění pařezů v rovině a svahu 1:5 s odklizením do 20 m a zasypáním jámy</t>
  </si>
  <si>
    <t>-659240990</t>
  </si>
  <si>
    <t>3</t>
  </si>
  <si>
    <t>113107222</t>
  </si>
  <si>
    <t>Odstranění podkladu z kameniva tl 200 mm strojně pl přes 200 m2</t>
  </si>
  <si>
    <t>m2</t>
  </si>
  <si>
    <t>964789359</t>
  </si>
  <si>
    <t>VV</t>
  </si>
  <si>
    <t>"provizorní staveništní komunikace" 90,0*3,5</t>
  </si>
  <si>
    <t>Součet</t>
  </si>
  <si>
    <t>113151111</t>
  </si>
  <si>
    <t>Rozebrání zpevněných ploch ze silničních dílců</t>
  </si>
  <si>
    <t>499365096</t>
  </si>
  <si>
    <t>"provizorní staveništní komunikace" 90,0*3,0</t>
  </si>
  <si>
    <t>5</t>
  </si>
  <si>
    <t>121151113</t>
  </si>
  <si>
    <t>Sejmutí ornice plochy do 500 m2 tl vrstvy do 200 mm strojně</t>
  </si>
  <si>
    <t>1868789206</t>
  </si>
  <si>
    <t>6</t>
  </si>
  <si>
    <t>162251102</t>
  </si>
  <si>
    <t>Vodorovné přemístění do 50 m výkopku/sypaniny z horniny třídy těžitelnosti I, skupiny 1 až 3</t>
  </si>
  <si>
    <t>m3</t>
  </si>
  <si>
    <t>-364572882</t>
  </si>
  <si>
    <t>P</t>
  </si>
  <si>
    <t>Poznámka k položce:_x000d_
-pro zpětné zásypy _ tam a zpět</t>
  </si>
  <si>
    <t>"provizorní staveništní komunikace" 90,0*3,5*0,2</t>
  </si>
  <si>
    <t>63*2 'Přepočtené koeficientem množství</t>
  </si>
  <si>
    <t>7</t>
  </si>
  <si>
    <t>181351103</t>
  </si>
  <si>
    <t>Rozprostření ornice tl vrstvy do 200 mm pl do 500 m2 v rovině nebo ve svahu do 1:5 strojně</t>
  </si>
  <si>
    <t>2044185675</t>
  </si>
  <si>
    <t>8</t>
  </si>
  <si>
    <t>181411131</t>
  </si>
  <si>
    <t>Založení parkového trávníku výsevem plochy do 1000 m2 v rovině a ve svahu do 1:5</t>
  </si>
  <si>
    <t>435039663</t>
  </si>
  <si>
    <t>9</t>
  </si>
  <si>
    <t>M</t>
  </si>
  <si>
    <t>00572410</t>
  </si>
  <si>
    <t>osivo směs travní parková</t>
  </si>
  <si>
    <t>kg</t>
  </si>
  <si>
    <t>1925280389</t>
  </si>
  <si>
    <t>315*0,03 'Přepočtené koeficientem množství</t>
  </si>
  <si>
    <t>10</t>
  </si>
  <si>
    <t>181951112</t>
  </si>
  <si>
    <t>Úprava pláně v hornině třídy těžitelnosti I, skupiny 1 až 3 se zhutněním</t>
  </si>
  <si>
    <t>67100609</t>
  </si>
  <si>
    <t>11</t>
  </si>
  <si>
    <t>184501R01</t>
  </si>
  <si>
    <t xml:space="preserve">Bf11-STZ_str.3_Ošetření stávajících dřevin _ (zdravotní řez je nutný, dřevina je oslabená nedostatkem půdy) </t>
  </si>
  <si>
    <t>CS VLASTNÍ</t>
  </si>
  <si>
    <t>-6618995</t>
  </si>
  <si>
    <t>Poznámka k položce:_x000d_
-Picea abys_obvod kmene 123_stupeň poškození 3-4</t>
  </si>
  <si>
    <t>12</t>
  </si>
  <si>
    <t>184501R02</t>
  </si>
  <si>
    <t>Bf12-STZ_str.3_Ošetření stávajících dřevin _ (lehký prořez koruny, ošetření terminálu. Stromy provázat mezi sebou!)</t>
  </si>
  <si>
    <t>-705481882</t>
  </si>
  <si>
    <t>Poznámka k položce:_x000d_
-Larix decidua_obvod kmene 140_stupeň poškození 3+</t>
  </si>
  <si>
    <t>13</t>
  </si>
  <si>
    <t>184501R03</t>
  </si>
  <si>
    <t>Bf17-STZ_str.3_Ošetření stávajících dřevin _ (Ošetření ran po řezu na kmenu)</t>
  </si>
  <si>
    <t>331079550</t>
  </si>
  <si>
    <t>Poznámka k položce:_x000d_
-Tilia platyphylla_obvod kmene 186_stupeň poškození 1</t>
  </si>
  <si>
    <t>14</t>
  </si>
  <si>
    <t>184501R04</t>
  </si>
  <si>
    <t>Bf36-STZ_str.3_Ošetření stávajících dřevin _ (lehký zdravotní řez suchých větví, více kmenný od 3m.)</t>
  </si>
  <si>
    <t>-525694512</t>
  </si>
  <si>
    <t xml:space="preserve">Poznámka k položce:_x000d_
-Fagus sylvatica   _obvod kmene 382_stupeň poškození 1-2</t>
  </si>
  <si>
    <t>184501R05</t>
  </si>
  <si>
    <t>Bf37-STZ_str.3_Ošetření stávajících dřevin _ (více kmenný, lehký prořez suchého)</t>
  </si>
  <si>
    <t>959780792</t>
  </si>
  <si>
    <t>Poznámka k položce:_x000d_
-Carpinus betulus_obvod kmene 138_stupeň poškození 2</t>
  </si>
  <si>
    <t>16</t>
  </si>
  <si>
    <t>184501R06</t>
  </si>
  <si>
    <t>682141884</t>
  </si>
  <si>
    <t>Poznámka k položce:_x000d_
-Carpinus betulus_obvod kmene 238_stupeň poškození 2</t>
  </si>
  <si>
    <t>17</t>
  </si>
  <si>
    <t>184501R07</t>
  </si>
  <si>
    <t>Bf40-STZ_str.3_Ošetření stávajících dřevin _ (ošetření terminálů a kmene)</t>
  </si>
  <si>
    <t>-1879531143</t>
  </si>
  <si>
    <t>Poznámka k položce:_x000d_
-Aesculus carnea _obvod kmene 24_stupeň poškození 2</t>
  </si>
  <si>
    <t>18</t>
  </si>
  <si>
    <t>184501R08</t>
  </si>
  <si>
    <t>159590696</t>
  </si>
  <si>
    <t>Poznámka k položce:_x000d_
-Aesculus carnea _obvod kmene 22_stupeň poškození 2</t>
  </si>
  <si>
    <t>Zakládání</t>
  </si>
  <si>
    <t>19</t>
  </si>
  <si>
    <t>291211111</t>
  </si>
  <si>
    <t>Zřízení plochy ze silničních panelů do lože z kameniva</t>
  </si>
  <si>
    <t>1037045148</t>
  </si>
  <si>
    <t>20</t>
  </si>
  <si>
    <t>59381002</t>
  </si>
  <si>
    <t>panel silniční 3,00x1,20x0,215m</t>
  </si>
  <si>
    <t>654411035</t>
  </si>
  <si>
    <t>Komunikace pozemní</t>
  </si>
  <si>
    <t>564211111</t>
  </si>
  <si>
    <t>Podklad nebo podsyp ze štěrkopísku ŠP tl 50 mm</t>
  </si>
  <si>
    <t>546750912</t>
  </si>
  <si>
    <t>22</t>
  </si>
  <si>
    <t>564831111</t>
  </si>
  <si>
    <t>Podklad ze štěrkodrtě ŠD tl 100 mm</t>
  </si>
  <si>
    <t>564395997</t>
  </si>
  <si>
    <t>Ostatní konstrukce a práce, bourání</t>
  </si>
  <si>
    <t>23</t>
  </si>
  <si>
    <t>911381123</t>
  </si>
  <si>
    <t>Silniční svodidlo betonové jednostranné průběžné délky 4 m výšky 1,0 m</t>
  </si>
  <si>
    <t>m</t>
  </si>
  <si>
    <t>-1436767190</t>
  </si>
  <si>
    <t>"provizorní staveništní komunikace" 2*(4,0)</t>
  </si>
  <si>
    <t>24</t>
  </si>
  <si>
    <t>911381823</t>
  </si>
  <si>
    <t>Odstranění silničního betonového svodidla délky 4 m výšky 1,0 m</t>
  </si>
  <si>
    <t>-489472389</t>
  </si>
  <si>
    <t>997</t>
  </si>
  <si>
    <t>Přesun sutě</t>
  </si>
  <si>
    <t>25</t>
  </si>
  <si>
    <t>997013655</t>
  </si>
  <si>
    <t>Poplatek za uložení na skládce (skládkovné) štěerkodrtě a kamení kód odpadu 17 05 04</t>
  </si>
  <si>
    <t>t</t>
  </si>
  <si>
    <t>884823312</t>
  </si>
  <si>
    <t>26</t>
  </si>
  <si>
    <t>997013811</t>
  </si>
  <si>
    <t>Poplatek za uložení na skládce (skládkovné) stavebního odpadu dřevěného kód odpadu 17 02 01</t>
  </si>
  <si>
    <t>-262710275</t>
  </si>
  <si>
    <t>27</t>
  </si>
  <si>
    <t>997321511</t>
  </si>
  <si>
    <t>Vodorovná doprava suti a vybouraných hmot po suchu do 1 km</t>
  </si>
  <si>
    <t>1963917655</t>
  </si>
  <si>
    <t>28</t>
  </si>
  <si>
    <t>997321519</t>
  </si>
  <si>
    <t>Příplatek ZKD 1km vodorovné dopravy suti a vybouraných hmot po suchu</t>
  </si>
  <si>
    <t>39766819</t>
  </si>
  <si>
    <t>91,35*20 'Přepočtené koeficientem množství</t>
  </si>
  <si>
    <t>998</t>
  </si>
  <si>
    <t>Přesun hmot</t>
  </si>
  <si>
    <t>29</t>
  </si>
  <si>
    <t>998226011</t>
  </si>
  <si>
    <t>Přesun hmot pro přípravu území a pozemní komunikace s krytem montovaným z ŽB dílců</t>
  </si>
  <si>
    <t>-1835989641</t>
  </si>
  <si>
    <t>VRN</t>
  </si>
  <si>
    <t>VRN1</t>
  </si>
  <si>
    <t>Průzkumné, geodetické a projektové práce</t>
  </si>
  <si>
    <t>30</t>
  </si>
  <si>
    <t>013244000</t>
  </si>
  <si>
    <t>Dokumentace dílenská pro realizaci stavby</t>
  </si>
  <si>
    <t>kpl.</t>
  </si>
  <si>
    <t>1024</t>
  </si>
  <si>
    <t>1764803610</t>
  </si>
  <si>
    <t>Poznámka k položce:_x000d_
V jednotkové ceně zahrnuty náklady na vypracování :_x000d_
-prováděcí / dílenské dokumentace _ VYHOTOVENÍ PODROBNÉHO TECHNOLOGICKÉHO POSTUPU BP včetně potřebného statického posouzení_x000d_
(VEŠKERÉ FORMY A PŘEDÁNÍ SE ŘÍDÍ PODMÍNKAMI ZADÁVACÍ DOKUMENTACE STAVBY)</t>
  </si>
  <si>
    <t>31</t>
  </si>
  <si>
    <t>013274000</t>
  </si>
  <si>
    <t>Pasportizace objektu před započetím prací</t>
  </si>
  <si>
    <t>1751787637</t>
  </si>
  <si>
    <t xml:space="preserve">Poznámka k položce:_x000d_
PASPORTIZACE DEMOLOVANÝCH OBJEKTŮ + OBJEKTŮ SOUSEDÍCÍCH </t>
  </si>
  <si>
    <t>VRN2</t>
  </si>
  <si>
    <t>Příprava staveniště</t>
  </si>
  <si>
    <t>32</t>
  </si>
  <si>
    <t>020001000</t>
  </si>
  <si>
    <t xml:space="preserve">Příprava staveniště </t>
  </si>
  <si>
    <t>1382071183</t>
  </si>
  <si>
    <t xml:space="preserve">Poznámka k položce:_x000d_
-Zřízení trvalé, dočasné deponie a mezideponie_x000d_
-zřízení příjezdů a přístupů na staveniště_x000d_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</si>
  <si>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</si>
  <si>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</si>
  <si>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33</t>
  </si>
  <si>
    <t>030001000</t>
  </si>
  <si>
    <t xml:space="preserve">Zařízení staveniště </t>
  </si>
  <si>
    <t>-1118212915</t>
  </si>
  <si>
    <t xml:space="preserve">Poznámka k položce:_x000d_
Náklady na zřízení / nájem ZS:_x000d_
-kancelářské/skladovací/sociální objekty_x000d_
-oplocení stavby, ostraha staveniště_x000d_
(Oplocení dočasné plné výšky 2 s výstražnými tabulkami. )_x000d_
-kompletní vnitrostaveništní rozvody všech potřebných energií a médií_x000d_
-poplatky spotřeby energií a médií _x000d_
(zajištění podružných měření spotřeby energií a médií)_x000d_
</t>
  </si>
  <si>
    <t>34</t>
  </si>
  <si>
    <t>035103001</t>
  </si>
  <si>
    <t>Pronájem ploch</t>
  </si>
  <si>
    <t>1311881910</t>
  </si>
  <si>
    <t>Poznámka k položce:_x000d_
(plochy potřebné pro zařízení staveniště, které nejsou v majetku objednatele)</t>
  </si>
  <si>
    <t>35</t>
  </si>
  <si>
    <t>039002000</t>
  </si>
  <si>
    <t>Zrušení zařízení staveniště</t>
  </si>
  <si>
    <t>535062295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</si>
  <si>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</si>
  <si>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</si>
  <si>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</si>
  <si>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36</t>
  </si>
  <si>
    <t>045002000</t>
  </si>
  <si>
    <t xml:space="preserve">Kompletační a koordinační činnost </t>
  </si>
  <si>
    <t>-230091390</t>
  </si>
  <si>
    <t>Poznámka k položce:_x000d_
-příprava předávací dokumentace dle ZD_x000d_
-ostatní kompletační činnost</t>
  </si>
  <si>
    <t>VRN7</t>
  </si>
  <si>
    <t>Provozní vlivy</t>
  </si>
  <si>
    <t>37</t>
  </si>
  <si>
    <t>071103000</t>
  </si>
  <si>
    <t>Provoz investora</t>
  </si>
  <si>
    <t>1000936998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</si>
  <si>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</si>
  <si>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38</t>
  </si>
  <si>
    <t>076103R11</t>
  </si>
  <si>
    <t>Odpojení _ Voda _ (viz dopřesnění a rozsah)</t>
  </si>
  <si>
    <t>1108259948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</si>
  <si>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Voda_x000d_
SO 01 Objekt je připojen na areálový rozvod teplé a studené vody. Teplá voda je v tuto chvíli již odpojena v rámci areálu a demoličních prací se nedotkne._x000d_
Studená voda bude odpojena v místě dle situačního výkresu. Odpojení bude provedeno zaslepením potrubí._x000d_
SO 02 je napojen přes SO O1 a odpojení tudíž bude na stejném místě jak pro SO 01_x000d_
</t>
  </si>
  <si>
    <t>39</t>
  </si>
  <si>
    <t>076103R12</t>
  </si>
  <si>
    <t>Odpojení _ Kanalizace _ (viz dopřesnění a rozsah)</t>
  </si>
  <si>
    <t>-961734645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</si>
  <si>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Kanalizace_x000d_
SO 01 bude zaslepena v nejbližší šachtě, dle situačního výkresu._x000d_
SO 02 bude zaslepena v rámci areálu před oplocením. Přípojku zaslepit tak aby bylo možno opětovné použití._x000d_
</t>
  </si>
  <si>
    <t>40</t>
  </si>
  <si>
    <t>076103R13</t>
  </si>
  <si>
    <t>Odpojení _ Elektro NN _ (viz dopřesnění a rozsah)</t>
  </si>
  <si>
    <t>1785965480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</si>
  <si>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Elektro NN_x000d_
SO 01 je napojen z rozvaděče před pavilonem onkologie. Stávající rozvaděč je umístěn u technického vstupu do demolovaného objektu. _x000d_
Před zahájením demoličních prací je nutno provést přeložku rozvaděče RIS. Toto bude provizorní řešení po dobu stavby._x000d_
SO 02 Objekt je připojen samostatným kabelem, který je vyveden do RIS na fasádě objektu. Kabel bude ukončen v místě dle situace vyvedením do provizorního pilíře a po vybudování nového objektu SO 02 s něho objekt bude znova napojen._x000d_
</t>
  </si>
  <si>
    <t>41</t>
  </si>
  <si>
    <t>076103R14</t>
  </si>
  <si>
    <t>Odpojení _ Venkovní osvětlení VO _ (viz dopřesnění a rozsah)</t>
  </si>
  <si>
    <t>-348011567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</si>
  <si>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Venkovní osvětlení VO_x000d_
V rámci odpojení a demolice objektu je nutno provést přeložku venkovního osvětlení. Toto bude provedeno provizorně po dobu výstavby. Pak bude rozvaděč zrušen a nahrazen novým včetně části rozvodů VO kolem nového objektu._x000d_
</t>
  </si>
  <si>
    <t>42</t>
  </si>
  <si>
    <t>076103R15</t>
  </si>
  <si>
    <t>Odpojení _ Plyn _ (viz dopřesnění a rozsah)</t>
  </si>
  <si>
    <t>-1519650311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</si>
  <si>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Plyn_x000d_
Bude provedeno zaslepení v místě dle situace. Zaslepení bude provedeno tak aby bylo možno se znova na plynovod napojit novým objektem. _x000d_
</t>
  </si>
  <si>
    <t>43</t>
  </si>
  <si>
    <t>076103R16</t>
  </si>
  <si>
    <t>Odpojení _ Sdělovací vedení _ (viz dopřesnění a rozsah)</t>
  </si>
  <si>
    <t>1381059274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</si>
  <si>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Sdělovací vedení_x000d_
SO 01 bude před demolicí odpojen od veřejné telekomunikační sítě samostatnou přeložkou. Předpokládané odpojení/přepojení 04/2016_x000d_
Ostatní objekty, které jsou napojeny na stávající rozvaděč v demolovaném pavilonu budou provizorně napojeny způsobem dle uvážení ONJI._x000d_
- přívod areálu z veřejné tel. sítě bude v 04/2016 přepojen_x000d_
- v objektu „A“ je uzel pro onkologii, napojení TRN _x000d_
- TRN – přechodně řešit IP telefony, onkologie – řešit IP telefony_x000d_
- trvalé napojení na stávající kabeláž z nového objektu „A“ k TRNu_x000d_
 _x000d_
</t>
  </si>
  <si>
    <t>44</t>
  </si>
  <si>
    <t>076103R17</t>
  </si>
  <si>
    <t>Odpojení _ Datové rozvody areálové _ (viz dopřesnění a rozsah)</t>
  </si>
  <si>
    <t>-977724726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</si>
  <si>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Datové rozvody areálové_x000d_
Přes demolovaný objekt vede datová síť k objektu TRN. Po dobu výstavby bude objekt napojen na metropolitní síť._x000d_
Před zahájením bouracích prací budou datové rozvody před a za objektem rozpojeny a připraveny na budoucí napojení do nového objektu._x000d_
- provizorní napojení TRN od MU Jičín přes metropolitní sít. (750,- Kč/měsíc)_x000d_
            - pro trvalé řešení před a za „A“ rozpojit datovou sít, následně propojit    _x000d_
            - projekt „vstup a lékárna“ řeší novou trasu od POO-A pro datové a metalické kabely _x000d_
            před nový „A“_x000d_
_x000d_
</t>
  </si>
  <si>
    <t>45</t>
  </si>
  <si>
    <t>076103R18</t>
  </si>
  <si>
    <t>Odpojení _ Zásobování teplem _ (viz dopřesnění a rozsah)</t>
  </si>
  <si>
    <t>38138608</t>
  </si>
  <si>
    <t xml:space="preserve">Poznámka k položce:_x000d_
Kompletní provedení dle specifikace PD a TZ včetně všech přímo souvisejcících prací/čřinností a dodávek_x000d_
-------------------------------------------------------------------------------------------------------------------------------_x000d_
Dopřesnění a rozsah :_x000d_
---------------------------_x000d_
Zásobování teplem_x000d_
SO 01 je napojen na stávající areálové rozvody v potrubním kanále. Odpojení bude provedeno v kanále s možností budoucího připojení. _x000d_
</t>
  </si>
  <si>
    <t>VRN9</t>
  </si>
  <si>
    <t>Ostatní náklady</t>
  </si>
  <si>
    <t>46</t>
  </si>
  <si>
    <t>090001000</t>
  </si>
  <si>
    <t>1458509660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</si>
  <si>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 + kompletní ochrana dle podmínek jednotlivých správců sítí_x000d_
Zpětné protokolární předání všech inženýrských sítí jednotlivým správcům vč. uvedení dotčených ploch do bezvadného stavu._x000d_
----------------------------------------------------------------------------_x000d_
-ostatní, jinde neuvedené, náklady potřebné k provedení a předání díla objednateli _ dle PD a TZ</t>
  </si>
  <si>
    <t>47</t>
  </si>
  <si>
    <t>094103000</t>
  </si>
  <si>
    <t>Náklady na plánované vyklizení objektu</t>
  </si>
  <si>
    <t>-1651960731</t>
  </si>
  <si>
    <t>Kompletní vyklizení objektů (SO 01+SO 02) :</t>
  </si>
  <si>
    <t>-vnitřní vybavení + vnitřní mobiliář</t>
  </si>
  <si>
    <t>-rozvody / koncové prvky / zařízení _ technika prostředí staveb</t>
  </si>
  <si>
    <t>-kompletní přesuny a likvidace dle zákona o odpadech (skládkovné)</t>
  </si>
  <si>
    <t>1,0</t>
  </si>
  <si>
    <t xml:space="preserve">SO 01 - Budova A _ demoliční a bourací práce </t>
  </si>
  <si>
    <t>981011414</t>
  </si>
  <si>
    <t>Demolice budov zděných na MC nebo z betonu podíl konstrukcí do 25 % postupným rozebíráním</t>
  </si>
  <si>
    <t>-83619288</t>
  </si>
  <si>
    <t>Poznámka k položce:_x000d_
JEDNOTKOVÁ CENA OBSAHUJE DEMOLICI/BP KOMPLETNÍ STAVBY_DLE ROZSAHU PD A TZ</t>
  </si>
  <si>
    <t>"OP objektu viz PZ" 16847,0*0,05</t>
  </si>
  <si>
    <t>981013414</t>
  </si>
  <si>
    <t>Demolice budov zděných na MC nebo z betonu podíl konstrukcí do 25 % těžkou mechanizací</t>
  </si>
  <si>
    <t>-113696725</t>
  </si>
  <si>
    <t>"OP objektu viz PZ" 16847,0*0,95</t>
  </si>
  <si>
    <t>997006551</t>
  </si>
  <si>
    <t>Hrubé urovnání suti na skládce bez zhutnění</t>
  </si>
  <si>
    <t>-1209245091</t>
  </si>
  <si>
    <t>997013R31</t>
  </si>
  <si>
    <t xml:space="preserve">Poplatek za uložení na skládce (skládkovné) stavebního odpadu bez rozlišení </t>
  </si>
  <si>
    <t>1030529955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</si>
  <si>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</si>
  <si>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-1510913371</t>
  </si>
  <si>
    <t>-445269136</t>
  </si>
  <si>
    <t>7918,09*20 'Přepočtené koeficientem množství</t>
  </si>
  <si>
    <t>997321611</t>
  </si>
  <si>
    <t>Nakládání nebo překládání suti a vybouraných hmot</t>
  </si>
  <si>
    <t>-1537961139</t>
  </si>
  <si>
    <t>998750R01</t>
  </si>
  <si>
    <t xml:space="preserve">Příplatek za bourání/demontáže, manipulaci, přesuny a likvidaci nebezpečných odpadů s azbestem </t>
  </si>
  <si>
    <t>-675888639</t>
  </si>
  <si>
    <t xml:space="preserve">Poznámka k položce:_x000d_
Odpady s obsahem azbestu je nutno odstraňovat (likvidovat) pouze v zařízeních k tomu určených - za podmínek stanovených § 35 a §§ souvisejících zákona č. 185/2001 Sb., o odpadech, ve znění pozdějších předpisů, dále § 17a) vyhlášky č. 383/2001 Sb., o podrobnostech nakládání s odpady, v platném znění, a vyhlášky č. 294/2005 Sb., o podmínkách ukládání odpadů na skládky a jejich využití na povrchu terénu a změně vyhlášky č. 383/2001 Sb., o podrobnostech nakládání s odpady. Včetně kompletní dokumentace - dle zákona o odpadech_x000d_
--------------------------------------------------------------------------------------------------------------------------------------------------------------_x000d_
_x000d_
</t>
  </si>
  <si>
    <t xml:space="preserve">SO 02 - Objekt ČOV _ demoliční a bourací práce </t>
  </si>
  <si>
    <t>981011416</t>
  </si>
  <si>
    <t>Demolice budov zděných na MC nebo z betonu podíl konstrukcí do 35 % postupným rozebíráním</t>
  </si>
  <si>
    <t>1861792813</t>
  </si>
  <si>
    <t>"OP objektu viz PZ" 445,0*0,7*0,05</t>
  </si>
  <si>
    <t>981013416</t>
  </si>
  <si>
    <t>Demolice budov zděných na MC nebo z betonu podíl konstrukcí do 35 % těžkou mechanizací</t>
  </si>
  <si>
    <t>1183135556</t>
  </si>
  <si>
    <t>"OP objektu viz PZ" 445,0*0,7*0,95</t>
  </si>
  <si>
    <t>981013716</t>
  </si>
  <si>
    <t>Demolice budov ze železobetonu podíl konstrukcí do 35 % těžkou mechanizací</t>
  </si>
  <si>
    <t>1719461566</t>
  </si>
  <si>
    <t>"OP objektu viz PZ" 445,0*0,3</t>
  </si>
  <si>
    <t>315,95*20 'Přepočtené koeficientem množství</t>
  </si>
  <si>
    <t xml:space="preserve">SO 03 - Zpevněné plochy _ demoliční a bourací práce </t>
  </si>
  <si>
    <t>113106271</t>
  </si>
  <si>
    <t>Rozebrání dlažeb vozovek z betonové dlažby s ložem z kameniva strojně pl přes 50 do 200 m2</t>
  </si>
  <si>
    <t>-2140983539</t>
  </si>
  <si>
    <t>"OP objektu viz PZ" 112,0</t>
  </si>
  <si>
    <t>"příplatek za obruby a související prvky/kce" 0,05*112,0</t>
  </si>
  <si>
    <t>113107223</t>
  </si>
  <si>
    <t>Odstranění podkladu z kameniva tl 300 mm strojně pl přes 200 m2</t>
  </si>
  <si>
    <t>-1065527944</t>
  </si>
  <si>
    <t>113107224</t>
  </si>
  <si>
    <t>Odstranění podkladu z kameniva tl 400 mm strojně pl přes 200 m2</t>
  </si>
  <si>
    <t>-1753352319</t>
  </si>
  <si>
    <t>"OP objektu viz PZ" 230,0</t>
  </si>
  <si>
    <t>"příplatek za obruby a související prvky/kce" 0,05*230,0</t>
  </si>
  <si>
    <t>Mezisoučet</t>
  </si>
  <si>
    <t>"OP objektu viz PZ" 3046,0</t>
  </si>
  <si>
    <t>"příplatek za obruby a související prvky/kce" 0,05*3046,0</t>
  </si>
  <si>
    <t>113107236</t>
  </si>
  <si>
    <t>Odstranění krytu z betonu vyztuženého sítěmi tl 150 mm strojně pl přes 200 m2</t>
  </si>
  <si>
    <t>142886800</t>
  </si>
  <si>
    <t>113107243</t>
  </si>
  <si>
    <t>Odstranění krytu živičného tl 150 mm strojně pl přes 200 m2</t>
  </si>
  <si>
    <t>1474870308</t>
  </si>
  <si>
    <t>111975981</t>
  </si>
  <si>
    <t>"PLOCHA _viz PZ" 440,0</t>
  </si>
  <si>
    <t>162651112</t>
  </si>
  <si>
    <t>Vodorovné přemístění do 5000 m výkopku/sypaniny z horniny třídy těžitelnosti I, skupiny 1 až 3</t>
  </si>
  <si>
    <t>-521038172</t>
  </si>
  <si>
    <t>Poznámka k položce:_x000d_
PŘEMÍSTĚNÍ ORNIČNÍ VRSTVY NA MEZIDEPONII</t>
  </si>
  <si>
    <t>"PLOCHA _viz PZ" 440,0*0,2</t>
  </si>
  <si>
    <t>3171,878*20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</si>
</sst>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33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38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ROUND(AG94,2)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47</v>
      </c>
      <c r="E29" s="49"/>
      <c r="F29" s="33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ROUND(AZ94,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ROUND(AV94,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ROUND(BA94,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ROUND(AW94,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ROUND(BB94,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ROUND(BC94,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ROUND(BD94,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5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32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14.4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6"/>
      <c r="BE37" s="40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1"/>
      <c r="C49" s="62"/>
      <c r="D49" s="63" t="s">
        <v>56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57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0"/>
      <c r="B60" s="41"/>
      <c r="C60" s="42"/>
      <c r="D60" s="66" t="s">
        <v>58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6" t="s">
        <v>59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6" t="s">
        <v>58</v>
      </c>
      <c r="AI60" s="44"/>
      <c r="AJ60" s="44"/>
      <c r="AK60" s="44"/>
      <c r="AL60" s="44"/>
      <c r="AM60" s="66" t="s">
        <v>59</v>
      </c>
      <c r="AN60" s="44"/>
      <c r="AO60" s="44"/>
      <c r="AP60" s="42"/>
      <c r="AQ60" s="42"/>
      <c r="AR60" s="46"/>
      <c r="BE60" s="40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0"/>
      <c r="B64" s="41"/>
      <c r="C64" s="42"/>
      <c r="D64" s="63" t="s">
        <v>60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61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6"/>
      <c r="BE64" s="40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0"/>
      <c r="B75" s="41"/>
      <c r="C75" s="42"/>
      <c r="D75" s="66" t="s">
        <v>58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6" t="s">
        <v>59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6" t="s">
        <v>58</v>
      </c>
      <c r="AI75" s="44"/>
      <c r="AJ75" s="44"/>
      <c r="AK75" s="44"/>
      <c r="AL75" s="44"/>
      <c r="AM75" s="66" t="s">
        <v>59</v>
      </c>
      <c r="AN75" s="44"/>
      <c r="AO75" s="44"/>
      <c r="AP75" s="42"/>
      <c r="AQ75" s="42"/>
      <c r="AR75" s="46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6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6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6"/>
      <c r="BE81" s="40"/>
    </row>
    <row r="82" s="2" customFormat="1" ht="24.96" customHeight="1">
      <c r="A82" s="40"/>
      <c r="B82" s="41"/>
      <c r="C82" s="24" t="s">
        <v>62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6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6"/>
      <c r="BE83" s="40"/>
    </row>
    <row r="84" s="4" customFormat="1" ht="12" customHeight="1">
      <c r="A84" s="4"/>
      <c r="B84" s="72"/>
      <c r="C84" s="33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N20-114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STAVEBNÍ ÚPRAVY Č.P. 511 PRO LABORATOŘE A ONKOLOGII OBLASTNÍ NEMOCNICE JIČÍN a.s.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6"/>
      <c r="BE86" s="40"/>
    </row>
    <row r="87" s="2" customFormat="1" ht="12" customHeight="1">
      <c r="A87" s="40"/>
      <c r="B87" s="41"/>
      <c r="C87" s="33" t="s">
        <v>22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 xml:space="preserve">Jičín 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3" t="s">
        <v>24</v>
      </c>
      <c r="AJ87" s="42"/>
      <c r="AK87" s="42"/>
      <c r="AL87" s="42"/>
      <c r="AM87" s="81" t="str">
        <f>IF(AN8= "","",AN8)</f>
        <v>11. 6. 2020</v>
      </c>
      <c r="AN87" s="81"/>
      <c r="AO87" s="42"/>
      <c r="AP87" s="42"/>
      <c r="AQ87" s="42"/>
      <c r="AR87" s="46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6"/>
      <c r="BE88" s="40"/>
    </row>
    <row r="89" s="2" customFormat="1" ht="15.15" customHeight="1">
      <c r="A89" s="40"/>
      <c r="B89" s="41"/>
      <c r="C89" s="33" t="s">
        <v>30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KRÁLOVÉHRADECKÝ KRAJ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3" t="s">
        <v>36</v>
      </c>
      <c r="AJ89" s="42"/>
      <c r="AK89" s="42"/>
      <c r="AL89" s="42"/>
      <c r="AM89" s="82" t="str">
        <f>IF(E17="","",E17)</f>
        <v>KANIA a.s.</v>
      </c>
      <c r="AN89" s="73"/>
      <c r="AO89" s="73"/>
      <c r="AP89" s="73"/>
      <c r="AQ89" s="42"/>
      <c r="AR89" s="46"/>
      <c r="AS89" s="83" t="s">
        <v>63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3" t="s">
        <v>34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3" t="s">
        <v>39</v>
      </c>
      <c r="AJ90" s="42"/>
      <c r="AK90" s="42"/>
      <c r="AL90" s="42"/>
      <c r="AM90" s="82" t="str">
        <f>IF(E20="","",E20)</f>
        <v xml:space="preserve"> </v>
      </c>
      <c r="AN90" s="73"/>
      <c r="AO90" s="73"/>
      <c r="AP90" s="73"/>
      <c r="AQ90" s="42"/>
      <c r="AR90" s="46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6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64</v>
      </c>
      <c r="D92" s="96"/>
      <c r="E92" s="96"/>
      <c r="F92" s="96"/>
      <c r="G92" s="96"/>
      <c r="H92" s="97"/>
      <c r="I92" s="98" t="s">
        <v>65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66</v>
      </c>
      <c r="AH92" s="96"/>
      <c r="AI92" s="96"/>
      <c r="AJ92" s="96"/>
      <c r="AK92" s="96"/>
      <c r="AL92" s="96"/>
      <c r="AM92" s="96"/>
      <c r="AN92" s="98" t="s">
        <v>67</v>
      </c>
      <c r="AO92" s="96"/>
      <c r="AP92" s="100"/>
      <c r="AQ92" s="101" t="s">
        <v>68</v>
      </c>
      <c r="AR92" s="46"/>
      <c r="AS92" s="102" t="s">
        <v>69</v>
      </c>
      <c r="AT92" s="103" t="s">
        <v>70</v>
      </c>
      <c r="AU92" s="103" t="s">
        <v>71</v>
      </c>
      <c r="AV92" s="103" t="s">
        <v>72</v>
      </c>
      <c r="AW92" s="103" t="s">
        <v>73</v>
      </c>
      <c r="AX92" s="103" t="s">
        <v>74</v>
      </c>
      <c r="AY92" s="103" t="s">
        <v>75</v>
      </c>
      <c r="AZ92" s="103" t="s">
        <v>76</v>
      </c>
      <c r="BA92" s="103" t="s">
        <v>77</v>
      </c>
      <c r="BB92" s="103" t="s">
        <v>78</v>
      </c>
      <c r="BC92" s="103" t="s">
        <v>79</v>
      </c>
      <c r="BD92" s="104" t="s">
        <v>80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6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81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ROUND(AS95,2)</f>
        <v>0</v>
      </c>
      <c r="AT94" s="116">
        <f>ROUND(SUM(AV94:AW94),2)</f>
        <v>0</v>
      </c>
      <c r="AU94" s="117">
        <f>ROUND(AU95,5)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ROUND(AZ95,2)</f>
        <v>0</v>
      </c>
      <c r="BA94" s="116">
        <f>ROUND(BA95,2)</f>
        <v>0</v>
      </c>
      <c r="BB94" s="116">
        <f>ROUND(BB95,2)</f>
        <v>0</v>
      </c>
      <c r="BC94" s="116">
        <f>ROUND(BC95,2)</f>
        <v>0</v>
      </c>
      <c r="BD94" s="118">
        <f>ROUND(BD95,2)</f>
        <v>0</v>
      </c>
      <c r="BE94" s="6"/>
      <c r="BS94" s="119" t="s">
        <v>82</v>
      </c>
      <c r="BT94" s="119" t="s">
        <v>83</v>
      </c>
      <c r="BU94" s="120" t="s">
        <v>84</v>
      </c>
      <c r="BV94" s="119" t="s">
        <v>85</v>
      </c>
      <c r="BW94" s="119" t="s">
        <v>5</v>
      </c>
      <c r="BX94" s="119" t="s">
        <v>86</v>
      </c>
      <c r="CL94" s="119" t="s">
        <v>19</v>
      </c>
    </row>
    <row r="95" s="7" customFormat="1" ht="16.5" customHeight="1">
      <c r="A95" s="7"/>
      <c r="B95" s="121"/>
      <c r="C95" s="122"/>
      <c r="D95" s="123" t="s">
        <v>87</v>
      </c>
      <c r="E95" s="123"/>
      <c r="F95" s="123"/>
      <c r="G95" s="123"/>
      <c r="H95" s="123"/>
      <c r="I95" s="124"/>
      <c r="J95" s="123" t="s">
        <v>88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ROUND(SUM(AG96:AG99),2)</f>
        <v>0</v>
      </c>
      <c r="AH95" s="124"/>
      <c r="AI95" s="124"/>
      <c r="AJ95" s="124"/>
      <c r="AK95" s="124"/>
      <c r="AL95" s="124"/>
      <c r="AM95" s="124"/>
      <c r="AN95" s="126">
        <f>SUM(AG95,AT95)</f>
        <v>0</v>
      </c>
      <c r="AO95" s="124"/>
      <c r="AP95" s="124"/>
      <c r="AQ95" s="127" t="s">
        <v>89</v>
      </c>
      <c r="AR95" s="128"/>
      <c r="AS95" s="129">
        <f>ROUND(SUM(AS96:AS99),2)</f>
        <v>0</v>
      </c>
      <c r="AT95" s="130">
        <f>ROUND(SUM(AV95:AW95),2)</f>
        <v>0</v>
      </c>
      <c r="AU95" s="131">
        <f>ROUND(SUM(AU96:AU99),5)</f>
        <v>0</v>
      </c>
      <c r="AV95" s="130">
        <f>ROUND(AZ95*L29,2)</f>
        <v>0</v>
      </c>
      <c r="AW95" s="130">
        <f>ROUND(BA95*L30,2)</f>
        <v>0</v>
      </c>
      <c r="AX95" s="130">
        <f>ROUND(BB95*L29,2)</f>
        <v>0</v>
      </c>
      <c r="AY95" s="130">
        <f>ROUND(BC95*L30,2)</f>
        <v>0</v>
      </c>
      <c r="AZ95" s="130">
        <f>ROUND(SUM(AZ96:AZ99),2)</f>
        <v>0</v>
      </c>
      <c r="BA95" s="130">
        <f>ROUND(SUM(BA96:BA99),2)</f>
        <v>0</v>
      </c>
      <c r="BB95" s="130">
        <f>ROUND(SUM(BB96:BB99),2)</f>
        <v>0</v>
      </c>
      <c r="BC95" s="130">
        <f>ROUND(SUM(BC96:BC99),2)</f>
        <v>0</v>
      </c>
      <c r="BD95" s="132">
        <f>ROUND(SUM(BD96:BD99),2)</f>
        <v>0</v>
      </c>
      <c r="BE95" s="7"/>
      <c r="BS95" s="133" t="s">
        <v>82</v>
      </c>
      <c r="BT95" s="133" t="s">
        <v>90</v>
      </c>
      <c r="BU95" s="133" t="s">
        <v>84</v>
      </c>
      <c r="BV95" s="133" t="s">
        <v>85</v>
      </c>
      <c r="BW95" s="133" t="s">
        <v>91</v>
      </c>
      <c r="BX95" s="133" t="s">
        <v>5</v>
      </c>
      <c r="CL95" s="133" t="s">
        <v>19</v>
      </c>
      <c r="CM95" s="133" t="s">
        <v>92</v>
      </c>
    </row>
    <row r="96" s="4" customFormat="1" ht="16.5" customHeight="1">
      <c r="A96" s="134" t="s">
        <v>93</v>
      </c>
      <c r="B96" s="72"/>
      <c r="C96" s="135"/>
      <c r="D96" s="135"/>
      <c r="E96" s="136" t="s">
        <v>94</v>
      </c>
      <c r="F96" s="136"/>
      <c r="G96" s="136"/>
      <c r="H96" s="136"/>
      <c r="I96" s="136"/>
      <c r="J96" s="135"/>
      <c r="K96" s="136" t="s">
        <v>95</v>
      </c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7">
        <f>'VON - Vedlejší a ostatní ...'!J32</f>
        <v>0</v>
      </c>
      <c r="AH96" s="135"/>
      <c r="AI96" s="135"/>
      <c r="AJ96" s="135"/>
      <c r="AK96" s="135"/>
      <c r="AL96" s="135"/>
      <c r="AM96" s="135"/>
      <c r="AN96" s="137">
        <f>SUM(AG96,AT96)</f>
        <v>0</v>
      </c>
      <c r="AO96" s="135"/>
      <c r="AP96" s="135"/>
      <c r="AQ96" s="138" t="s">
        <v>96</v>
      </c>
      <c r="AR96" s="74"/>
      <c r="AS96" s="139">
        <v>0</v>
      </c>
      <c r="AT96" s="140">
        <f>ROUND(SUM(AV96:AW96),2)</f>
        <v>0</v>
      </c>
      <c r="AU96" s="141">
        <f>'VON - Vedlejší a ostatní ...'!P134</f>
        <v>0</v>
      </c>
      <c r="AV96" s="140">
        <f>'VON - Vedlejší a ostatní ...'!J35</f>
        <v>0</v>
      </c>
      <c r="AW96" s="140">
        <f>'VON - Vedlejší a ostatní ...'!J36</f>
        <v>0</v>
      </c>
      <c r="AX96" s="140">
        <f>'VON - Vedlejší a ostatní ...'!J37</f>
        <v>0</v>
      </c>
      <c r="AY96" s="140">
        <f>'VON - Vedlejší a ostatní ...'!J38</f>
        <v>0</v>
      </c>
      <c r="AZ96" s="140">
        <f>'VON - Vedlejší a ostatní ...'!F35</f>
        <v>0</v>
      </c>
      <c r="BA96" s="140">
        <f>'VON - Vedlejší a ostatní ...'!F36</f>
        <v>0</v>
      </c>
      <c r="BB96" s="140">
        <f>'VON - Vedlejší a ostatní ...'!F37</f>
        <v>0</v>
      </c>
      <c r="BC96" s="140">
        <f>'VON - Vedlejší a ostatní ...'!F38</f>
        <v>0</v>
      </c>
      <c r="BD96" s="142">
        <f>'VON - Vedlejší a ostatní ...'!F39</f>
        <v>0</v>
      </c>
      <c r="BE96" s="4"/>
      <c r="BT96" s="143" t="s">
        <v>92</v>
      </c>
      <c r="BV96" s="143" t="s">
        <v>85</v>
      </c>
      <c r="BW96" s="143" t="s">
        <v>97</v>
      </c>
      <c r="BX96" s="143" t="s">
        <v>91</v>
      </c>
      <c r="CL96" s="143" t="s">
        <v>19</v>
      </c>
    </row>
    <row r="97" s="4" customFormat="1" ht="16.5" customHeight="1">
      <c r="A97" s="134" t="s">
        <v>93</v>
      </c>
      <c r="B97" s="72"/>
      <c r="C97" s="135"/>
      <c r="D97" s="135"/>
      <c r="E97" s="136" t="s">
        <v>98</v>
      </c>
      <c r="F97" s="136"/>
      <c r="G97" s="136"/>
      <c r="H97" s="136"/>
      <c r="I97" s="136"/>
      <c r="J97" s="135"/>
      <c r="K97" s="136" t="s">
        <v>99</v>
      </c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7">
        <f>'SO 01 - Budova A _ demoli...'!J32</f>
        <v>0</v>
      </c>
      <c r="AH97" s="135"/>
      <c r="AI97" s="135"/>
      <c r="AJ97" s="135"/>
      <c r="AK97" s="135"/>
      <c r="AL97" s="135"/>
      <c r="AM97" s="135"/>
      <c r="AN97" s="137">
        <f>SUM(AG97,AT97)</f>
        <v>0</v>
      </c>
      <c r="AO97" s="135"/>
      <c r="AP97" s="135"/>
      <c r="AQ97" s="138" t="s">
        <v>96</v>
      </c>
      <c r="AR97" s="74"/>
      <c r="AS97" s="139">
        <v>0</v>
      </c>
      <c r="AT97" s="140">
        <f>ROUND(SUM(AV97:AW97),2)</f>
        <v>0</v>
      </c>
      <c r="AU97" s="141">
        <f>'SO 01 - Budova A _ demoli...'!P123</f>
        <v>0</v>
      </c>
      <c r="AV97" s="140">
        <f>'SO 01 - Budova A _ demoli...'!J35</f>
        <v>0</v>
      </c>
      <c r="AW97" s="140">
        <f>'SO 01 - Budova A _ demoli...'!J36</f>
        <v>0</v>
      </c>
      <c r="AX97" s="140">
        <f>'SO 01 - Budova A _ demoli...'!J37</f>
        <v>0</v>
      </c>
      <c r="AY97" s="140">
        <f>'SO 01 - Budova A _ demoli...'!J38</f>
        <v>0</v>
      </c>
      <c r="AZ97" s="140">
        <f>'SO 01 - Budova A _ demoli...'!F35</f>
        <v>0</v>
      </c>
      <c r="BA97" s="140">
        <f>'SO 01 - Budova A _ demoli...'!F36</f>
        <v>0</v>
      </c>
      <c r="BB97" s="140">
        <f>'SO 01 - Budova A _ demoli...'!F37</f>
        <v>0</v>
      </c>
      <c r="BC97" s="140">
        <f>'SO 01 - Budova A _ demoli...'!F38</f>
        <v>0</v>
      </c>
      <c r="BD97" s="142">
        <f>'SO 01 - Budova A _ demoli...'!F39</f>
        <v>0</v>
      </c>
      <c r="BE97" s="4"/>
      <c r="BT97" s="143" t="s">
        <v>92</v>
      </c>
      <c r="BV97" s="143" t="s">
        <v>85</v>
      </c>
      <c r="BW97" s="143" t="s">
        <v>100</v>
      </c>
      <c r="BX97" s="143" t="s">
        <v>91</v>
      </c>
      <c r="CL97" s="143" t="s">
        <v>19</v>
      </c>
    </row>
    <row r="98" s="4" customFormat="1" ht="23.25" customHeight="1">
      <c r="A98" s="134" t="s">
        <v>93</v>
      </c>
      <c r="B98" s="72"/>
      <c r="C98" s="135"/>
      <c r="D98" s="135"/>
      <c r="E98" s="136" t="s">
        <v>101</v>
      </c>
      <c r="F98" s="136"/>
      <c r="G98" s="136"/>
      <c r="H98" s="136"/>
      <c r="I98" s="136"/>
      <c r="J98" s="135"/>
      <c r="K98" s="136" t="s">
        <v>102</v>
      </c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7">
        <f>'SO 02 - Objekt ČOV _ demo...'!J32</f>
        <v>0</v>
      </c>
      <c r="AH98" s="135"/>
      <c r="AI98" s="135"/>
      <c r="AJ98" s="135"/>
      <c r="AK98" s="135"/>
      <c r="AL98" s="135"/>
      <c r="AM98" s="135"/>
      <c r="AN98" s="137">
        <f>SUM(AG98,AT98)</f>
        <v>0</v>
      </c>
      <c r="AO98" s="135"/>
      <c r="AP98" s="135"/>
      <c r="AQ98" s="138" t="s">
        <v>96</v>
      </c>
      <c r="AR98" s="74"/>
      <c r="AS98" s="139">
        <v>0</v>
      </c>
      <c r="AT98" s="140">
        <f>ROUND(SUM(AV98:AW98),2)</f>
        <v>0</v>
      </c>
      <c r="AU98" s="141">
        <f>'SO 02 - Objekt ČOV _ demo...'!P123</f>
        <v>0</v>
      </c>
      <c r="AV98" s="140">
        <f>'SO 02 - Objekt ČOV _ demo...'!J35</f>
        <v>0</v>
      </c>
      <c r="AW98" s="140">
        <f>'SO 02 - Objekt ČOV _ demo...'!J36</f>
        <v>0</v>
      </c>
      <c r="AX98" s="140">
        <f>'SO 02 - Objekt ČOV _ demo...'!J37</f>
        <v>0</v>
      </c>
      <c r="AY98" s="140">
        <f>'SO 02 - Objekt ČOV _ demo...'!J38</f>
        <v>0</v>
      </c>
      <c r="AZ98" s="140">
        <f>'SO 02 - Objekt ČOV _ demo...'!F35</f>
        <v>0</v>
      </c>
      <c r="BA98" s="140">
        <f>'SO 02 - Objekt ČOV _ demo...'!F36</f>
        <v>0</v>
      </c>
      <c r="BB98" s="140">
        <f>'SO 02 - Objekt ČOV _ demo...'!F37</f>
        <v>0</v>
      </c>
      <c r="BC98" s="140">
        <f>'SO 02 - Objekt ČOV _ demo...'!F38</f>
        <v>0</v>
      </c>
      <c r="BD98" s="142">
        <f>'SO 02 - Objekt ČOV _ demo...'!F39</f>
        <v>0</v>
      </c>
      <c r="BE98" s="4"/>
      <c r="BT98" s="143" t="s">
        <v>92</v>
      </c>
      <c r="BV98" s="143" t="s">
        <v>85</v>
      </c>
      <c r="BW98" s="143" t="s">
        <v>103</v>
      </c>
      <c r="BX98" s="143" t="s">
        <v>91</v>
      </c>
      <c r="CL98" s="143" t="s">
        <v>19</v>
      </c>
    </row>
    <row r="99" s="4" customFormat="1" ht="23.25" customHeight="1">
      <c r="A99" s="134" t="s">
        <v>93</v>
      </c>
      <c r="B99" s="72"/>
      <c r="C99" s="135"/>
      <c r="D99" s="135"/>
      <c r="E99" s="136" t="s">
        <v>104</v>
      </c>
      <c r="F99" s="136"/>
      <c r="G99" s="136"/>
      <c r="H99" s="136"/>
      <c r="I99" s="136"/>
      <c r="J99" s="135"/>
      <c r="K99" s="136" t="s">
        <v>105</v>
      </c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7">
        <f>'SO 03 - Zpevněné plochy _...'!J32</f>
        <v>0</v>
      </c>
      <c r="AH99" s="135"/>
      <c r="AI99" s="135"/>
      <c r="AJ99" s="135"/>
      <c r="AK99" s="135"/>
      <c r="AL99" s="135"/>
      <c r="AM99" s="135"/>
      <c r="AN99" s="137">
        <f>SUM(AG99,AT99)</f>
        <v>0</v>
      </c>
      <c r="AO99" s="135"/>
      <c r="AP99" s="135"/>
      <c r="AQ99" s="138" t="s">
        <v>96</v>
      </c>
      <c r="AR99" s="74"/>
      <c r="AS99" s="144">
        <v>0</v>
      </c>
      <c r="AT99" s="145">
        <f>ROUND(SUM(AV99:AW99),2)</f>
        <v>0</v>
      </c>
      <c r="AU99" s="146">
        <f>'SO 03 - Zpevněné plochy _...'!P123</f>
        <v>0</v>
      </c>
      <c r="AV99" s="145">
        <f>'SO 03 - Zpevněné plochy _...'!J35</f>
        <v>0</v>
      </c>
      <c r="AW99" s="145">
        <f>'SO 03 - Zpevněné plochy _...'!J36</f>
        <v>0</v>
      </c>
      <c r="AX99" s="145">
        <f>'SO 03 - Zpevněné plochy _...'!J37</f>
        <v>0</v>
      </c>
      <c r="AY99" s="145">
        <f>'SO 03 - Zpevněné plochy _...'!J38</f>
        <v>0</v>
      </c>
      <c r="AZ99" s="145">
        <f>'SO 03 - Zpevněné plochy _...'!F35</f>
        <v>0</v>
      </c>
      <c r="BA99" s="145">
        <f>'SO 03 - Zpevněné plochy _...'!F36</f>
        <v>0</v>
      </c>
      <c r="BB99" s="145">
        <f>'SO 03 - Zpevněné plochy _...'!F37</f>
        <v>0</v>
      </c>
      <c r="BC99" s="145">
        <f>'SO 03 - Zpevněné plochy _...'!F38</f>
        <v>0</v>
      </c>
      <c r="BD99" s="147">
        <f>'SO 03 - Zpevněné plochy _...'!F39</f>
        <v>0</v>
      </c>
      <c r="BE99" s="4"/>
      <c r="BT99" s="143" t="s">
        <v>92</v>
      </c>
      <c r="BV99" s="143" t="s">
        <v>85</v>
      </c>
      <c r="BW99" s="143" t="s">
        <v>106</v>
      </c>
      <c r="BX99" s="143" t="s">
        <v>91</v>
      </c>
      <c r="CL99" s="143" t="s">
        <v>19</v>
      </c>
    </row>
    <row r="100" s="2" customFormat="1" ht="30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6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</row>
    <row r="101" s="2" customFormat="1" ht="6.96" customHeight="1">
      <c r="A101" s="40"/>
      <c r="B101" s="68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46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</row>
  </sheetData>
  <sheetProtection sheet="1" formatColumns="0" formatRows="0" objects="1" scenarios="1" spinCount="100000" saltValue="8ALO9vL3cDgiB8ILVxKz5nkSgfK0PgIfiBAMnoqOPHO6kjKZ1bioLX+M0ckQCz6+1mCxCYtyZi49YjFwEMKTaw==" hashValue="FvwoDkrG8yYCZRLeHWotNH6+tw/junJVHg6VLClK0qlCvXSguVRZ+jRFZnQJ1eK8pH9mUmE1zonWERqnNXLYWw==" algorithmName="SHA-512" password="E78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VON - Vedlejší a ostatní ...'!C2" display="/"/>
    <hyperlink ref="A97" location="'SO 01 - Budova A _ demoli...'!C2" display="/"/>
    <hyperlink ref="A98" location="'SO 02 - Objekt ČOV _ demo...'!C2" display="/"/>
    <hyperlink ref="A99" location="'SO 03 - Zpevněné plochy _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92</v>
      </c>
    </row>
    <row r="4" s="1" customFormat="1" ht="24.96" customHeight="1">
      <c r="B4" s="21"/>
      <c r="D4" s="152" t="s">
        <v>107</v>
      </c>
      <c r="I4" s="148"/>
      <c r="L4" s="21"/>
      <c r="M4" s="153" t="s">
        <v>10</v>
      </c>
      <c r="AT4" s="18" t="s">
        <v>4</v>
      </c>
    </row>
    <row r="5" s="1" customFormat="1" ht="6.96" customHeight="1">
      <c r="B5" s="21"/>
      <c r="I5" s="148"/>
      <c r="L5" s="21"/>
    </row>
    <row r="6" s="1" customFormat="1" ht="12" customHeight="1">
      <c r="B6" s="21"/>
      <c r="D6" s="154" t="s">
        <v>16</v>
      </c>
      <c r="I6" s="148"/>
      <c r="L6" s="21"/>
    </row>
    <row r="7" s="1" customFormat="1" ht="16.5" customHeight="1">
      <c r="B7" s="21"/>
      <c r="E7" s="155" t="str">
        <f>'Rekapitulace stavby'!K6</f>
        <v>STAVEBNÍ ÚPRAVY Č.P. 511 PRO LABORATOŘE A ONKOLOGII OBLASTNÍ NEMOCNICE JIČÍN a.s.</v>
      </c>
      <c r="F7" s="154"/>
      <c r="G7" s="154"/>
      <c r="H7" s="154"/>
      <c r="I7" s="148"/>
      <c r="L7" s="21"/>
    </row>
    <row r="8" s="1" customFormat="1" ht="12" customHeight="1">
      <c r="B8" s="21"/>
      <c r="D8" s="154" t="s">
        <v>108</v>
      </c>
      <c r="I8" s="148"/>
      <c r="L8" s="21"/>
    </row>
    <row r="9" s="2" customFormat="1" ht="16.5" customHeight="1">
      <c r="A9" s="40"/>
      <c r="B9" s="46"/>
      <c r="C9" s="40"/>
      <c r="D9" s="40"/>
      <c r="E9" s="155" t="s">
        <v>109</v>
      </c>
      <c r="F9" s="40"/>
      <c r="G9" s="40"/>
      <c r="H9" s="40"/>
      <c r="I9" s="156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4" t="s">
        <v>110</v>
      </c>
      <c r="E10" s="40"/>
      <c r="F10" s="40"/>
      <c r="G10" s="40"/>
      <c r="H10" s="40"/>
      <c r="I10" s="156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7" t="s">
        <v>111</v>
      </c>
      <c r="F11" s="40"/>
      <c r="G11" s="40"/>
      <c r="H11" s="40"/>
      <c r="I11" s="156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56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4" t="s">
        <v>18</v>
      </c>
      <c r="E13" s="40"/>
      <c r="F13" s="143" t="s">
        <v>19</v>
      </c>
      <c r="G13" s="40"/>
      <c r="H13" s="40"/>
      <c r="I13" s="158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4" t="s">
        <v>22</v>
      </c>
      <c r="E14" s="40"/>
      <c r="F14" s="143" t="s">
        <v>23</v>
      </c>
      <c r="G14" s="40"/>
      <c r="H14" s="40"/>
      <c r="I14" s="158" t="s">
        <v>24</v>
      </c>
      <c r="J14" s="159" t="str">
        <f>'Rekapitulace stavby'!AN8</f>
        <v>11. 6. 2020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6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4" t="s">
        <v>30</v>
      </c>
      <c r="E16" s="40"/>
      <c r="F16" s="40"/>
      <c r="G16" s="40"/>
      <c r="H16" s="40"/>
      <c r="I16" s="158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8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6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4" t="s">
        <v>34</v>
      </c>
      <c r="E19" s="40"/>
      <c r="F19" s="40"/>
      <c r="G19" s="40"/>
      <c r="H19" s="40"/>
      <c r="I19" s="158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8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6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4" t="s">
        <v>36</v>
      </c>
      <c r="E22" s="40"/>
      <c r="F22" s="40"/>
      <c r="G22" s="40"/>
      <c r="H22" s="40"/>
      <c r="I22" s="158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8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6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4" t="s">
        <v>39</v>
      </c>
      <c r="E25" s="40"/>
      <c r="F25" s="40"/>
      <c r="G25" s="40"/>
      <c r="H25" s="40"/>
      <c r="I25" s="158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8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6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4" t="s">
        <v>41</v>
      </c>
      <c r="E28" s="40"/>
      <c r="F28" s="40"/>
      <c r="G28" s="40"/>
      <c r="H28" s="40"/>
      <c r="I28" s="156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83.25" customHeight="1">
      <c r="A29" s="160"/>
      <c r="B29" s="161"/>
      <c r="C29" s="160"/>
      <c r="D29" s="160"/>
      <c r="E29" s="162" t="s">
        <v>42</v>
      </c>
      <c r="F29" s="162"/>
      <c r="G29" s="162"/>
      <c r="H29" s="162"/>
      <c r="I29" s="163"/>
      <c r="J29" s="160"/>
      <c r="K29" s="160"/>
      <c r="L29" s="164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6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5"/>
      <c r="E31" s="165"/>
      <c r="F31" s="165"/>
      <c r="G31" s="165"/>
      <c r="H31" s="165"/>
      <c r="I31" s="166"/>
      <c r="J31" s="165"/>
      <c r="K31" s="165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7" t="s">
        <v>43</v>
      </c>
      <c r="E32" s="40"/>
      <c r="F32" s="40"/>
      <c r="G32" s="40"/>
      <c r="H32" s="40"/>
      <c r="I32" s="156"/>
      <c r="J32" s="168">
        <f>ROUND(J134,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5"/>
      <c r="E33" s="165"/>
      <c r="F33" s="165"/>
      <c r="G33" s="165"/>
      <c r="H33" s="165"/>
      <c r="I33" s="166"/>
      <c r="J33" s="165"/>
      <c r="K33" s="165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9" t="s">
        <v>45</v>
      </c>
      <c r="G34" s="40"/>
      <c r="H34" s="40"/>
      <c r="I34" s="170" t="s">
        <v>44</v>
      </c>
      <c r="J34" s="169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71" t="s">
        <v>47</v>
      </c>
      <c r="E35" s="154" t="s">
        <v>48</v>
      </c>
      <c r="F35" s="172">
        <f>ROUND((SUM(BE134:BE251)),  2)</f>
        <v>0</v>
      </c>
      <c r="G35" s="40"/>
      <c r="H35" s="40"/>
      <c r="I35" s="173">
        <v>0.20999999999999999</v>
      </c>
      <c r="J35" s="172">
        <f>ROUND(((SUM(BE134:BE251))*I35),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4" t="s">
        <v>49</v>
      </c>
      <c r="F36" s="172">
        <f>ROUND((SUM(BF134:BF251)),  2)</f>
        <v>0</v>
      </c>
      <c r="G36" s="40"/>
      <c r="H36" s="40"/>
      <c r="I36" s="173">
        <v>0.14999999999999999</v>
      </c>
      <c r="J36" s="172">
        <f>ROUND(((SUM(BF134:BF251))*I36),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4" t="s">
        <v>50</v>
      </c>
      <c r="F37" s="172">
        <f>ROUND((SUM(BG134:BG251)),  2)</f>
        <v>0</v>
      </c>
      <c r="G37" s="40"/>
      <c r="H37" s="40"/>
      <c r="I37" s="173">
        <v>0.20999999999999999</v>
      </c>
      <c r="J37" s="172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4" t="s">
        <v>51</v>
      </c>
      <c r="F38" s="172">
        <f>ROUND((SUM(BH134:BH251)),  2)</f>
        <v>0</v>
      </c>
      <c r="G38" s="40"/>
      <c r="H38" s="40"/>
      <c r="I38" s="173">
        <v>0.14999999999999999</v>
      </c>
      <c r="J38" s="172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4" t="s">
        <v>52</v>
      </c>
      <c r="F39" s="172">
        <f>ROUND((SUM(BI134:BI251)),  2)</f>
        <v>0</v>
      </c>
      <c r="G39" s="40"/>
      <c r="H39" s="40"/>
      <c r="I39" s="173">
        <v>0</v>
      </c>
      <c r="J39" s="172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6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4"/>
      <c r="D41" s="175" t="s">
        <v>53</v>
      </c>
      <c r="E41" s="176"/>
      <c r="F41" s="176"/>
      <c r="G41" s="177" t="s">
        <v>54</v>
      </c>
      <c r="H41" s="178" t="s">
        <v>55</v>
      </c>
      <c r="I41" s="179"/>
      <c r="J41" s="180">
        <f>SUM(J32:J39)</f>
        <v>0</v>
      </c>
      <c r="K41" s="181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156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I43" s="148"/>
      <c r="L43" s="21"/>
    </row>
    <row r="44" s="1" customFormat="1" ht="14.4" customHeight="1">
      <c r="B44" s="21"/>
      <c r="I44" s="148"/>
      <c r="L44" s="21"/>
    </row>
    <row r="45" s="1" customFormat="1" ht="14.4" customHeight="1">
      <c r="B45" s="21"/>
      <c r="I45" s="148"/>
      <c r="L45" s="21"/>
    </row>
    <row r="46" s="1" customFormat="1" ht="14.4" customHeight="1">
      <c r="B46" s="21"/>
      <c r="I46" s="148"/>
      <c r="L46" s="21"/>
    </row>
    <row r="47" s="1" customFormat="1" ht="14.4" customHeight="1">
      <c r="B47" s="21"/>
      <c r="I47" s="148"/>
      <c r="L47" s="21"/>
    </row>
    <row r="48" s="1" customFormat="1" ht="14.4" customHeight="1">
      <c r="B48" s="21"/>
      <c r="I48" s="148"/>
      <c r="L48" s="21"/>
    </row>
    <row r="49" s="1" customFormat="1" ht="14.4" customHeight="1">
      <c r="B49" s="21"/>
      <c r="I49" s="148"/>
      <c r="L49" s="21"/>
    </row>
    <row r="50" s="2" customFormat="1" ht="14.4" customHeight="1">
      <c r="B50" s="65"/>
      <c r="D50" s="182" t="s">
        <v>56</v>
      </c>
      <c r="E50" s="183"/>
      <c r="F50" s="183"/>
      <c r="G50" s="182" t="s">
        <v>57</v>
      </c>
      <c r="H50" s="183"/>
      <c r="I50" s="184"/>
      <c r="J50" s="183"/>
      <c r="K50" s="183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85" t="s">
        <v>58</v>
      </c>
      <c r="E61" s="186"/>
      <c r="F61" s="187" t="s">
        <v>59</v>
      </c>
      <c r="G61" s="185" t="s">
        <v>58</v>
      </c>
      <c r="H61" s="186"/>
      <c r="I61" s="188"/>
      <c r="J61" s="189" t="s">
        <v>59</v>
      </c>
      <c r="K61" s="186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82" t="s">
        <v>60</v>
      </c>
      <c r="E65" s="190"/>
      <c r="F65" s="190"/>
      <c r="G65" s="182" t="s">
        <v>61</v>
      </c>
      <c r="H65" s="190"/>
      <c r="I65" s="191"/>
      <c r="J65" s="190"/>
      <c r="K65" s="190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85" t="s">
        <v>58</v>
      </c>
      <c r="E76" s="186"/>
      <c r="F76" s="187" t="s">
        <v>59</v>
      </c>
      <c r="G76" s="185" t="s">
        <v>58</v>
      </c>
      <c r="H76" s="186"/>
      <c r="I76" s="188"/>
      <c r="J76" s="189" t="s">
        <v>59</v>
      </c>
      <c r="K76" s="186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112</v>
      </c>
      <c r="D82" s="42"/>
      <c r="E82" s="42"/>
      <c r="F82" s="42"/>
      <c r="G82" s="42"/>
      <c r="H82" s="42"/>
      <c r="I82" s="156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56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156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8" t="str">
        <f>E7</f>
        <v>STAVEBNÍ ÚPRAVY Č.P. 511 PRO LABORATOŘE A ONKOLOGII OBLASTNÍ NEMOCNICE JIČÍN a.s.</v>
      </c>
      <c r="F85" s="33"/>
      <c r="G85" s="33"/>
      <c r="H85" s="33"/>
      <c r="I85" s="156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148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98" t="s">
        <v>109</v>
      </c>
      <c r="F87" s="42"/>
      <c r="G87" s="42"/>
      <c r="H87" s="42"/>
      <c r="I87" s="156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110</v>
      </c>
      <c r="D88" s="42"/>
      <c r="E88" s="42"/>
      <c r="F88" s="42"/>
      <c r="G88" s="42"/>
      <c r="H88" s="42"/>
      <c r="I88" s="156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>VON - Vedlejší a ostatní náklady stavby</v>
      </c>
      <c r="F89" s="42"/>
      <c r="G89" s="42"/>
      <c r="H89" s="42"/>
      <c r="I89" s="156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56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 xml:space="preserve">Jičín </v>
      </c>
      <c r="G91" s="42"/>
      <c r="H91" s="42"/>
      <c r="I91" s="158" t="s">
        <v>24</v>
      </c>
      <c r="J91" s="81" t="str">
        <f>IF(J14="","",J14)</f>
        <v>11. 6. 2020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56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KRÁLOVÉHRADECKÝ KRAJ</v>
      </c>
      <c r="G93" s="42"/>
      <c r="H93" s="42"/>
      <c r="I93" s="158" t="s">
        <v>36</v>
      </c>
      <c r="J93" s="38" t="str">
        <f>E23</f>
        <v>KANIA a.s.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158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56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99" t="s">
        <v>113</v>
      </c>
      <c r="D96" s="200"/>
      <c r="E96" s="200"/>
      <c r="F96" s="200"/>
      <c r="G96" s="200"/>
      <c r="H96" s="200"/>
      <c r="I96" s="201"/>
      <c r="J96" s="202" t="s">
        <v>114</v>
      </c>
      <c r="K96" s="200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156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03" t="s">
        <v>115</v>
      </c>
      <c r="D98" s="42"/>
      <c r="E98" s="42"/>
      <c r="F98" s="42"/>
      <c r="G98" s="42"/>
      <c r="H98" s="42"/>
      <c r="I98" s="156"/>
      <c r="J98" s="112">
        <f>J134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116</v>
      </c>
    </row>
    <row r="99" s="9" customFormat="1" ht="24.96" customHeight="1">
      <c r="A99" s="9"/>
      <c r="B99" s="204"/>
      <c r="C99" s="205"/>
      <c r="D99" s="206" t="s">
        <v>117</v>
      </c>
      <c r="E99" s="207"/>
      <c r="F99" s="207"/>
      <c r="G99" s="207"/>
      <c r="H99" s="207"/>
      <c r="I99" s="208"/>
      <c r="J99" s="209">
        <f>J135</f>
        <v>0</v>
      </c>
      <c r="K99" s="205"/>
      <c r="L99" s="21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1"/>
      <c r="C100" s="135"/>
      <c r="D100" s="212" t="s">
        <v>118</v>
      </c>
      <c r="E100" s="213"/>
      <c r="F100" s="213"/>
      <c r="G100" s="213"/>
      <c r="H100" s="213"/>
      <c r="I100" s="214"/>
      <c r="J100" s="215">
        <f>J136</f>
        <v>0</v>
      </c>
      <c r="K100" s="135"/>
      <c r="L100" s="21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1"/>
      <c r="C101" s="135"/>
      <c r="D101" s="212" t="s">
        <v>119</v>
      </c>
      <c r="E101" s="213"/>
      <c r="F101" s="213"/>
      <c r="G101" s="213"/>
      <c r="H101" s="213"/>
      <c r="I101" s="214"/>
      <c r="J101" s="215">
        <f>J180</f>
        <v>0</v>
      </c>
      <c r="K101" s="135"/>
      <c r="L101" s="21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1"/>
      <c r="C102" s="135"/>
      <c r="D102" s="212" t="s">
        <v>120</v>
      </c>
      <c r="E102" s="213"/>
      <c r="F102" s="213"/>
      <c r="G102" s="213"/>
      <c r="H102" s="213"/>
      <c r="I102" s="214"/>
      <c r="J102" s="215">
        <f>J185</f>
        <v>0</v>
      </c>
      <c r="K102" s="135"/>
      <c r="L102" s="21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1"/>
      <c r="C103" s="135"/>
      <c r="D103" s="212" t="s">
        <v>121</v>
      </c>
      <c r="E103" s="213"/>
      <c r="F103" s="213"/>
      <c r="G103" s="213"/>
      <c r="H103" s="213"/>
      <c r="I103" s="214"/>
      <c r="J103" s="215">
        <f>J192</f>
        <v>0</v>
      </c>
      <c r="K103" s="135"/>
      <c r="L103" s="21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1"/>
      <c r="C104" s="135"/>
      <c r="D104" s="212" t="s">
        <v>122</v>
      </c>
      <c r="E104" s="213"/>
      <c r="F104" s="213"/>
      <c r="G104" s="213"/>
      <c r="H104" s="213"/>
      <c r="I104" s="214"/>
      <c r="J104" s="215">
        <f>J197</f>
        <v>0</v>
      </c>
      <c r="K104" s="135"/>
      <c r="L104" s="21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1"/>
      <c r="C105" s="135"/>
      <c r="D105" s="212" t="s">
        <v>123</v>
      </c>
      <c r="E105" s="213"/>
      <c r="F105" s="213"/>
      <c r="G105" s="213"/>
      <c r="H105" s="213"/>
      <c r="I105" s="214"/>
      <c r="J105" s="215">
        <f>J203</f>
        <v>0</v>
      </c>
      <c r="K105" s="135"/>
      <c r="L105" s="21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204"/>
      <c r="C106" s="205"/>
      <c r="D106" s="206" t="s">
        <v>124</v>
      </c>
      <c r="E106" s="207"/>
      <c r="F106" s="207"/>
      <c r="G106" s="207"/>
      <c r="H106" s="207"/>
      <c r="I106" s="208"/>
      <c r="J106" s="209">
        <f>J205</f>
        <v>0</v>
      </c>
      <c r="K106" s="205"/>
      <c r="L106" s="21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11"/>
      <c r="C107" s="135"/>
      <c r="D107" s="212" t="s">
        <v>125</v>
      </c>
      <c r="E107" s="213"/>
      <c r="F107" s="213"/>
      <c r="G107" s="213"/>
      <c r="H107" s="213"/>
      <c r="I107" s="214"/>
      <c r="J107" s="215">
        <f>J206</f>
        <v>0</v>
      </c>
      <c r="K107" s="135"/>
      <c r="L107" s="21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1"/>
      <c r="C108" s="135"/>
      <c r="D108" s="212" t="s">
        <v>126</v>
      </c>
      <c r="E108" s="213"/>
      <c r="F108" s="213"/>
      <c r="G108" s="213"/>
      <c r="H108" s="213"/>
      <c r="I108" s="214"/>
      <c r="J108" s="215">
        <f>J211</f>
        <v>0</v>
      </c>
      <c r="K108" s="135"/>
      <c r="L108" s="21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1"/>
      <c r="C109" s="135"/>
      <c r="D109" s="212" t="s">
        <v>127</v>
      </c>
      <c r="E109" s="213"/>
      <c r="F109" s="213"/>
      <c r="G109" s="213"/>
      <c r="H109" s="213"/>
      <c r="I109" s="214"/>
      <c r="J109" s="215">
        <f>J214</f>
        <v>0</v>
      </c>
      <c r="K109" s="135"/>
      <c r="L109" s="21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1"/>
      <c r="C110" s="135"/>
      <c r="D110" s="212" t="s">
        <v>128</v>
      </c>
      <c r="E110" s="213"/>
      <c r="F110" s="213"/>
      <c r="G110" s="213"/>
      <c r="H110" s="213"/>
      <c r="I110" s="214"/>
      <c r="J110" s="215">
        <f>J221</f>
        <v>0</v>
      </c>
      <c r="K110" s="135"/>
      <c r="L110" s="21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1"/>
      <c r="C111" s="135"/>
      <c r="D111" s="212" t="s">
        <v>129</v>
      </c>
      <c r="E111" s="213"/>
      <c r="F111" s="213"/>
      <c r="G111" s="213"/>
      <c r="H111" s="213"/>
      <c r="I111" s="214"/>
      <c r="J111" s="215">
        <f>J224</f>
        <v>0</v>
      </c>
      <c r="K111" s="135"/>
      <c r="L111" s="21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1"/>
      <c r="C112" s="135"/>
      <c r="D112" s="212" t="s">
        <v>130</v>
      </c>
      <c r="E112" s="213"/>
      <c r="F112" s="213"/>
      <c r="G112" s="213"/>
      <c r="H112" s="213"/>
      <c r="I112" s="214"/>
      <c r="J112" s="215">
        <f>J243</f>
        <v>0</v>
      </c>
      <c r="K112" s="135"/>
      <c r="L112" s="21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40"/>
      <c r="B113" s="41"/>
      <c r="C113" s="42"/>
      <c r="D113" s="42"/>
      <c r="E113" s="42"/>
      <c r="F113" s="42"/>
      <c r="G113" s="42"/>
      <c r="H113" s="42"/>
      <c r="I113" s="156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6.96" customHeight="1">
      <c r="A114" s="40"/>
      <c r="B114" s="68"/>
      <c r="C114" s="69"/>
      <c r="D114" s="69"/>
      <c r="E114" s="69"/>
      <c r="F114" s="69"/>
      <c r="G114" s="69"/>
      <c r="H114" s="69"/>
      <c r="I114" s="194"/>
      <c r="J114" s="69"/>
      <c r="K114" s="69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8" s="2" customFormat="1" ht="6.96" customHeight="1">
      <c r="A118" s="40"/>
      <c r="B118" s="70"/>
      <c r="C118" s="71"/>
      <c r="D118" s="71"/>
      <c r="E118" s="71"/>
      <c r="F118" s="71"/>
      <c r="G118" s="71"/>
      <c r="H118" s="71"/>
      <c r="I118" s="197"/>
      <c r="J118" s="71"/>
      <c r="K118" s="71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24.96" customHeight="1">
      <c r="A119" s="40"/>
      <c r="B119" s="41"/>
      <c r="C119" s="24" t="s">
        <v>131</v>
      </c>
      <c r="D119" s="42"/>
      <c r="E119" s="42"/>
      <c r="F119" s="42"/>
      <c r="G119" s="42"/>
      <c r="H119" s="42"/>
      <c r="I119" s="156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6.96" customHeight="1">
      <c r="A120" s="40"/>
      <c r="B120" s="41"/>
      <c r="C120" s="42"/>
      <c r="D120" s="42"/>
      <c r="E120" s="42"/>
      <c r="F120" s="42"/>
      <c r="G120" s="42"/>
      <c r="H120" s="42"/>
      <c r="I120" s="156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2" customHeight="1">
      <c r="A121" s="40"/>
      <c r="B121" s="41"/>
      <c r="C121" s="33" t="s">
        <v>16</v>
      </c>
      <c r="D121" s="42"/>
      <c r="E121" s="42"/>
      <c r="F121" s="42"/>
      <c r="G121" s="42"/>
      <c r="H121" s="42"/>
      <c r="I121" s="156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16.5" customHeight="1">
      <c r="A122" s="40"/>
      <c r="B122" s="41"/>
      <c r="C122" s="42"/>
      <c r="D122" s="42"/>
      <c r="E122" s="198" t="str">
        <f>E7</f>
        <v>STAVEBNÍ ÚPRAVY Č.P. 511 PRO LABORATOŘE A ONKOLOGII OBLASTNÍ NEMOCNICE JIČÍN a.s.</v>
      </c>
      <c r="F122" s="33"/>
      <c r="G122" s="33"/>
      <c r="H122" s="33"/>
      <c r="I122" s="156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1" customFormat="1" ht="12" customHeight="1">
      <c r="B123" s="22"/>
      <c r="C123" s="33" t="s">
        <v>108</v>
      </c>
      <c r="D123" s="23"/>
      <c r="E123" s="23"/>
      <c r="F123" s="23"/>
      <c r="G123" s="23"/>
      <c r="H123" s="23"/>
      <c r="I123" s="148"/>
      <c r="J123" s="23"/>
      <c r="K123" s="23"/>
      <c r="L123" s="21"/>
    </row>
    <row r="124" s="2" customFormat="1" ht="16.5" customHeight="1">
      <c r="A124" s="40"/>
      <c r="B124" s="41"/>
      <c r="C124" s="42"/>
      <c r="D124" s="42"/>
      <c r="E124" s="198" t="s">
        <v>109</v>
      </c>
      <c r="F124" s="42"/>
      <c r="G124" s="42"/>
      <c r="H124" s="42"/>
      <c r="I124" s="156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2" customHeight="1">
      <c r="A125" s="40"/>
      <c r="B125" s="41"/>
      <c r="C125" s="33" t="s">
        <v>110</v>
      </c>
      <c r="D125" s="42"/>
      <c r="E125" s="42"/>
      <c r="F125" s="42"/>
      <c r="G125" s="42"/>
      <c r="H125" s="42"/>
      <c r="I125" s="156"/>
      <c r="J125" s="42"/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6.5" customHeight="1">
      <c r="A126" s="40"/>
      <c r="B126" s="41"/>
      <c r="C126" s="42"/>
      <c r="D126" s="42"/>
      <c r="E126" s="78" t="str">
        <f>E11</f>
        <v>VON - Vedlejší a ostatní náklady stavby</v>
      </c>
      <c r="F126" s="42"/>
      <c r="G126" s="42"/>
      <c r="H126" s="42"/>
      <c r="I126" s="156"/>
      <c r="J126" s="42"/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6.96" customHeight="1">
      <c r="A127" s="40"/>
      <c r="B127" s="41"/>
      <c r="C127" s="42"/>
      <c r="D127" s="42"/>
      <c r="E127" s="42"/>
      <c r="F127" s="42"/>
      <c r="G127" s="42"/>
      <c r="H127" s="42"/>
      <c r="I127" s="156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12" customHeight="1">
      <c r="A128" s="40"/>
      <c r="B128" s="41"/>
      <c r="C128" s="33" t="s">
        <v>22</v>
      </c>
      <c r="D128" s="42"/>
      <c r="E128" s="42"/>
      <c r="F128" s="28" t="str">
        <f>F14</f>
        <v xml:space="preserve">Jičín </v>
      </c>
      <c r="G128" s="42"/>
      <c r="H128" s="42"/>
      <c r="I128" s="158" t="s">
        <v>24</v>
      </c>
      <c r="J128" s="81" t="str">
        <f>IF(J14="","",J14)</f>
        <v>11. 6. 2020</v>
      </c>
      <c r="K128" s="42"/>
      <c r="L128" s="65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6.96" customHeight="1">
      <c r="A129" s="40"/>
      <c r="B129" s="41"/>
      <c r="C129" s="42"/>
      <c r="D129" s="42"/>
      <c r="E129" s="42"/>
      <c r="F129" s="42"/>
      <c r="G129" s="42"/>
      <c r="H129" s="42"/>
      <c r="I129" s="156"/>
      <c r="J129" s="42"/>
      <c r="K129" s="42"/>
      <c r="L129" s="65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5.15" customHeight="1">
      <c r="A130" s="40"/>
      <c r="B130" s="41"/>
      <c r="C130" s="33" t="s">
        <v>30</v>
      </c>
      <c r="D130" s="42"/>
      <c r="E130" s="42"/>
      <c r="F130" s="28" t="str">
        <f>E17</f>
        <v>KRÁLOVÉHRADECKÝ KRAJ</v>
      </c>
      <c r="G130" s="42"/>
      <c r="H130" s="42"/>
      <c r="I130" s="158" t="s">
        <v>36</v>
      </c>
      <c r="J130" s="38" t="str">
        <f>E23</f>
        <v>KANIA a.s.</v>
      </c>
      <c r="K130" s="42"/>
      <c r="L130" s="65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2" customFormat="1" ht="15.15" customHeight="1">
      <c r="A131" s="40"/>
      <c r="B131" s="41"/>
      <c r="C131" s="33" t="s">
        <v>34</v>
      </c>
      <c r="D131" s="42"/>
      <c r="E131" s="42"/>
      <c r="F131" s="28" t="str">
        <f>IF(E20="","",E20)</f>
        <v>Vyplň údaj</v>
      </c>
      <c r="G131" s="42"/>
      <c r="H131" s="42"/>
      <c r="I131" s="158" t="s">
        <v>39</v>
      </c>
      <c r="J131" s="38" t="str">
        <f>E26</f>
        <v xml:space="preserve"> </v>
      </c>
      <c r="K131" s="42"/>
      <c r="L131" s="65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</row>
    <row r="132" s="2" customFormat="1" ht="10.32" customHeight="1">
      <c r="A132" s="40"/>
      <c r="B132" s="41"/>
      <c r="C132" s="42"/>
      <c r="D132" s="42"/>
      <c r="E132" s="42"/>
      <c r="F132" s="42"/>
      <c r="G132" s="42"/>
      <c r="H132" s="42"/>
      <c r="I132" s="156"/>
      <c r="J132" s="42"/>
      <c r="K132" s="42"/>
      <c r="L132" s="65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  <row r="133" s="11" customFormat="1" ht="29.28" customHeight="1">
      <c r="A133" s="217"/>
      <c r="B133" s="218"/>
      <c r="C133" s="219" t="s">
        <v>132</v>
      </c>
      <c r="D133" s="220" t="s">
        <v>68</v>
      </c>
      <c r="E133" s="220" t="s">
        <v>64</v>
      </c>
      <c r="F133" s="220" t="s">
        <v>65</v>
      </c>
      <c r="G133" s="220" t="s">
        <v>133</v>
      </c>
      <c r="H133" s="220" t="s">
        <v>134</v>
      </c>
      <c r="I133" s="221" t="s">
        <v>135</v>
      </c>
      <c r="J133" s="220" t="s">
        <v>114</v>
      </c>
      <c r="K133" s="222" t="s">
        <v>136</v>
      </c>
      <c r="L133" s="223"/>
      <c r="M133" s="102" t="s">
        <v>1</v>
      </c>
      <c r="N133" s="103" t="s">
        <v>47</v>
      </c>
      <c r="O133" s="103" t="s">
        <v>137</v>
      </c>
      <c r="P133" s="103" t="s">
        <v>138</v>
      </c>
      <c r="Q133" s="103" t="s">
        <v>139</v>
      </c>
      <c r="R133" s="103" t="s">
        <v>140</v>
      </c>
      <c r="S133" s="103" t="s">
        <v>141</v>
      </c>
      <c r="T133" s="104" t="s">
        <v>142</v>
      </c>
      <c r="U133" s="217"/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/>
    </row>
    <row r="134" s="2" customFormat="1" ht="22.8" customHeight="1">
      <c r="A134" s="40"/>
      <c r="B134" s="41"/>
      <c r="C134" s="109" t="s">
        <v>143</v>
      </c>
      <c r="D134" s="42"/>
      <c r="E134" s="42"/>
      <c r="F134" s="42"/>
      <c r="G134" s="42"/>
      <c r="H134" s="42"/>
      <c r="I134" s="156"/>
      <c r="J134" s="224">
        <f>BK134</f>
        <v>0</v>
      </c>
      <c r="K134" s="42"/>
      <c r="L134" s="46"/>
      <c r="M134" s="105"/>
      <c r="N134" s="225"/>
      <c r="O134" s="106"/>
      <c r="P134" s="226">
        <f>P135+P205</f>
        <v>0</v>
      </c>
      <c r="Q134" s="106"/>
      <c r="R134" s="226">
        <f>R135+R205</f>
        <v>286.40572999999995</v>
      </c>
      <c r="S134" s="106"/>
      <c r="T134" s="227">
        <f>T135+T205</f>
        <v>91.349999999999994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82</v>
      </c>
      <c r="AU134" s="18" t="s">
        <v>116</v>
      </c>
      <c r="BK134" s="228">
        <f>BK135+BK205</f>
        <v>0</v>
      </c>
    </row>
    <row r="135" s="12" customFormat="1" ht="25.92" customHeight="1">
      <c r="A135" s="12"/>
      <c r="B135" s="229"/>
      <c r="C135" s="230"/>
      <c r="D135" s="231" t="s">
        <v>82</v>
      </c>
      <c r="E135" s="232" t="s">
        <v>144</v>
      </c>
      <c r="F135" s="232" t="s">
        <v>145</v>
      </c>
      <c r="G135" s="230"/>
      <c r="H135" s="230"/>
      <c r="I135" s="233"/>
      <c r="J135" s="234">
        <f>BK135</f>
        <v>0</v>
      </c>
      <c r="K135" s="230"/>
      <c r="L135" s="235"/>
      <c r="M135" s="236"/>
      <c r="N135" s="237"/>
      <c r="O135" s="237"/>
      <c r="P135" s="238">
        <f>P136+P180+P185+P192+P197+P203</f>
        <v>0</v>
      </c>
      <c r="Q135" s="237"/>
      <c r="R135" s="238">
        <f>R136+R180+R185+R192+R197+R203</f>
        <v>286.40572999999995</v>
      </c>
      <c r="S135" s="237"/>
      <c r="T135" s="239">
        <f>T136+T180+T185+T192+T197+T203</f>
        <v>91.349999999999994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0" t="s">
        <v>90</v>
      </c>
      <c r="AT135" s="241" t="s">
        <v>82</v>
      </c>
      <c r="AU135" s="241" t="s">
        <v>83</v>
      </c>
      <c r="AY135" s="240" t="s">
        <v>146</v>
      </c>
      <c r="BK135" s="242">
        <f>BK136+BK180+BK185+BK192+BK197+BK203</f>
        <v>0</v>
      </c>
    </row>
    <row r="136" s="12" customFormat="1" ht="22.8" customHeight="1">
      <c r="A136" s="12"/>
      <c r="B136" s="229"/>
      <c r="C136" s="230"/>
      <c r="D136" s="231" t="s">
        <v>82</v>
      </c>
      <c r="E136" s="243" t="s">
        <v>90</v>
      </c>
      <c r="F136" s="243" t="s">
        <v>147</v>
      </c>
      <c r="G136" s="230"/>
      <c r="H136" s="230"/>
      <c r="I136" s="233"/>
      <c r="J136" s="244">
        <f>BK136</f>
        <v>0</v>
      </c>
      <c r="K136" s="230"/>
      <c r="L136" s="235"/>
      <c r="M136" s="236"/>
      <c r="N136" s="237"/>
      <c r="O136" s="237"/>
      <c r="P136" s="238">
        <f>SUM(P137:P179)</f>
        <v>0</v>
      </c>
      <c r="Q136" s="237"/>
      <c r="R136" s="238">
        <f>SUM(R137:R179)</f>
        <v>0.0094500000000000001</v>
      </c>
      <c r="S136" s="237"/>
      <c r="T136" s="239">
        <f>SUM(T137:T179)</f>
        <v>91.349999999999994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90</v>
      </c>
      <c r="AT136" s="241" t="s">
        <v>82</v>
      </c>
      <c r="AU136" s="241" t="s">
        <v>90</v>
      </c>
      <c r="AY136" s="240" t="s">
        <v>146</v>
      </c>
      <c r="BK136" s="242">
        <f>SUM(BK137:BK179)</f>
        <v>0</v>
      </c>
    </row>
    <row r="137" s="2" customFormat="1" ht="16.5" customHeight="1">
      <c r="A137" s="40"/>
      <c r="B137" s="41"/>
      <c r="C137" s="245" t="s">
        <v>90</v>
      </c>
      <c r="D137" s="245" t="s">
        <v>148</v>
      </c>
      <c r="E137" s="246" t="s">
        <v>149</v>
      </c>
      <c r="F137" s="247" t="s">
        <v>150</v>
      </c>
      <c r="G137" s="248" t="s">
        <v>151</v>
      </c>
      <c r="H137" s="249">
        <v>1</v>
      </c>
      <c r="I137" s="250"/>
      <c r="J137" s="251">
        <f>ROUND(I137*H137,2)</f>
        <v>0</v>
      </c>
      <c r="K137" s="247" t="s">
        <v>152</v>
      </c>
      <c r="L137" s="46"/>
      <c r="M137" s="252" t="s">
        <v>1</v>
      </c>
      <c r="N137" s="253" t="s">
        <v>48</v>
      </c>
      <c r="O137" s="93"/>
      <c r="P137" s="254">
        <f>O137*H137</f>
        <v>0</v>
      </c>
      <c r="Q137" s="254">
        <v>0</v>
      </c>
      <c r="R137" s="254">
        <f>Q137*H137</f>
        <v>0</v>
      </c>
      <c r="S137" s="254">
        <v>0</v>
      </c>
      <c r="T137" s="25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56" t="s">
        <v>153</v>
      </c>
      <c r="AT137" s="256" t="s">
        <v>148</v>
      </c>
      <c r="AU137" s="256" t="s">
        <v>92</v>
      </c>
      <c r="AY137" s="18" t="s">
        <v>146</v>
      </c>
      <c r="BE137" s="257">
        <f>IF(N137="základní",J137,0)</f>
        <v>0</v>
      </c>
      <c r="BF137" s="257">
        <f>IF(N137="snížená",J137,0)</f>
        <v>0</v>
      </c>
      <c r="BG137" s="257">
        <f>IF(N137="zákl. přenesená",J137,0)</f>
        <v>0</v>
      </c>
      <c r="BH137" s="257">
        <f>IF(N137="sníž. přenesená",J137,0)</f>
        <v>0</v>
      </c>
      <c r="BI137" s="257">
        <f>IF(N137="nulová",J137,0)</f>
        <v>0</v>
      </c>
      <c r="BJ137" s="18" t="s">
        <v>90</v>
      </c>
      <c r="BK137" s="257">
        <f>ROUND(I137*H137,2)</f>
        <v>0</v>
      </c>
      <c r="BL137" s="18" t="s">
        <v>153</v>
      </c>
      <c r="BM137" s="256" t="s">
        <v>154</v>
      </c>
    </row>
    <row r="138" s="2" customFormat="1" ht="16.5" customHeight="1">
      <c r="A138" s="40"/>
      <c r="B138" s="41"/>
      <c r="C138" s="245" t="s">
        <v>92</v>
      </c>
      <c r="D138" s="245" t="s">
        <v>148</v>
      </c>
      <c r="E138" s="246" t="s">
        <v>155</v>
      </c>
      <c r="F138" s="247" t="s">
        <v>156</v>
      </c>
      <c r="G138" s="248" t="s">
        <v>151</v>
      </c>
      <c r="H138" s="249">
        <v>1</v>
      </c>
      <c r="I138" s="250"/>
      <c r="J138" s="251">
        <f>ROUND(I138*H138,2)</f>
        <v>0</v>
      </c>
      <c r="K138" s="247" t="s">
        <v>152</v>
      </c>
      <c r="L138" s="46"/>
      <c r="M138" s="252" t="s">
        <v>1</v>
      </c>
      <c r="N138" s="253" t="s">
        <v>48</v>
      </c>
      <c r="O138" s="93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56" t="s">
        <v>153</v>
      </c>
      <c r="AT138" s="256" t="s">
        <v>148</v>
      </c>
      <c r="AU138" s="256" t="s">
        <v>92</v>
      </c>
      <c r="AY138" s="18" t="s">
        <v>146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8" t="s">
        <v>90</v>
      </c>
      <c r="BK138" s="257">
        <f>ROUND(I138*H138,2)</f>
        <v>0</v>
      </c>
      <c r="BL138" s="18" t="s">
        <v>153</v>
      </c>
      <c r="BM138" s="256" t="s">
        <v>157</v>
      </c>
    </row>
    <row r="139" s="2" customFormat="1" ht="16.5" customHeight="1">
      <c r="A139" s="40"/>
      <c r="B139" s="41"/>
      <c r="C139" s="245" t="s">
        <v>158</v>
      </c>
      <c r="D139" s="245" t="s">
        <v>148</v>
      </c>
      <c r="E139" s="246" t="s">
        <v>159</v>
      </c>
      <c r="F139" s="247" t="s">
        <v>160</v>
      </c>
      <c r="G139" s="248" t="s">
        <v>161</v>
      </c>
      <c r="H139" s="249">
        <v>315</v>
      </c>
      <c r="I139" s="250"/>
      <c r="J139" s="251">
        <f>ROUND(I139*H139,2)</f>
        <v>0</v>
      </c>
      <c r="K139" s="247" t="s">
        <v>152</v>
      </c>
      <c r="L139" s="46"/>
      <c r="M139" s="252" t="s">
        <v>1</v>
      </c>
      <c r="N139" s="253" t="s">
        <v>48</v>
      </c>
      <c r="O139" s="93"/>
      <c r="P139" s="254">
        <f>O139*H139</f>
        <v>0</v>
      </c>
      <c r="Q139" s="254">
        <v>0</v>
      </c>
      <c r="R139" s="254">
        <f>Q139*H139</f>
        <v>0</v>
      </c>
      <c r="S139" s="254">
        <v>0.28999999999999998</v>
      </c>
      <c r="T139" s="255">
        <f>S139*H139</f>
        <v>91.349999999999994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56" t="s">
        <v>153</v>
      </c>
      <c r="AT139" s="256" t="s">
        <v>148</v>
      </c>
      <c r="AU139" s="256" t="s">
        <v>92</v>
      </c>
      <c r="AY139" s="18" t="s">
        <v>146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8" t="s">
        <v>90</v>
      </c>
      <c r="BK139" s="257">
        <f>ROUND(I139*H139,2)</f>
        <v>0</v>
      </c>
      <c r="BL139" s="18" t="s">
        <v>153</v>
      </c>
      <c r="BM139" s="256" t="s">
        <v>162</v>
      </c>
    </row>
    <row r="140" s="13" customFormat="1">
      <c r="A140" s="13"/>
      <c r="B140" s="258"/>
      <c r="C140" s="259"/>
      <c r="D140" s="260" t="s">
        <v>163</v>
      </c>
      <c r="E140" s="261" t="s">
        <v>1</v>
      </c>
      <c r="F140" s="262" t="s">
        <v>164</v>
      </c>
      <c r="G140" s="259"/>
      <c r="H140" s="263">
        <v>315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163</v>
      </c>
      <c r="AU140" s="269" t="s">
        <v>92</v>
      </c>
      <c r="AV140" s="13" t="s">
        <v>92</v>
      </c>
      <c r="AW140" s="13" t="s">
        <v>38</v>
      </c>
      <c r="AX140" s="13" t="s">
        <v>83</v>
      </c>
      <c r="AY140" s="269" t="s">
        <v>146</v>
      </c>
    </row>
    <row r="141" s="14" customFormat="1">
      <c r="A141" s="14"/>
      <c r="B141" s="270"/>
      <c r="C141" s="271"/>
      <c r="D141" s="260" t="s">
        <v>163</v>
      </c>
      <c r="E141" s="272" t="s">
        <v>1</v>
      </c>
      <c r="F141" s="273" t="s">
        <v>165</v>
      </c>
      <c r="G141" s="271"/>
      <c r="H141" s="274">
        <v>315</v>
      </c>
      <c r="I141" s="275"/>
      <c r="J141" s="271"/>
      <c r="K141" s="271"/>
      <c r="L141" s="276"/>
      <c r="M141" s="277"/>
      <c r="N141" s="278"/>
      <c r="O141" s="278"/>
      <c r="P141" s="278"/>
      <c r="Q141" s="278"/>
      <c r="R141" s="278"/>
      <c r="S141" s="278"/>
      <c r="T141" s="27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0" t="s">
        <v>163</v>
      </c>
      <c r="AU141" s="280" t="s">
        <v>92</v>
      </c>
      <c r="AV141" s="14" t="s">
        <v>153</v>
      </c>
      <c r="AW141" s="14" t="s">
        <v>38</v>
      </c>
      <c r="AX141" s="14" t="s">
        <v>90</v>
      </c>
      <c r="AY141" s="280" t="s">
        <v>146</v>
      </c>
    </row>
    <row r="142" s="2" customFormat="1" ht="16.5" customHeight="1">
      <c r="A142" s="40"/>
      <c r="B142" s="41"/>
      <c r="C142" s="245" t="s">
        <v>153</v>
      </c>
      <c r="D142" s="245" t="s">
        <v>148</v>
      </c>
      <c r="E142" s="246" t="s">
        <v>166</v>
      </c>
      <c r="F142" s="247" t="s">
        <v>167</v>
      </c>
      <c r="G142" s="248" t="s">
        <v>161</v>
      </c>
      <c r="H142" s="249">
        <v>270</v>
      </c>
      <c r="I142" s="250"/>
      <c r="J142" s="251">
        <f>ROUND(I142*H142,2)</f>
        <v>0</v>
      </c>
      <c r="K142" s="247" t="s">
        <v>152</v>
      </c>
      <c r="L142" s="46"/>
      <c r="M142" s="252" t="s">
        <v>1</v>
      </c>
      <c r="N142" s="253" t="s">
        <v>48</v>
      </c>
      <c r="O142" s="93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56" t="s">
        <v>153</v>
      </c>
      <c r="AT142" s="256" t="s">
        <v>148</v>
      </c>
      <c r="AU142" s="256" t="s">
        <v>92</v>
      </c>
      <c r="AY142" s="18" t="s">
        <v>146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8" t="s">
        <v>90</v>
      </c>
      <c r="BK142" s="257">
        <f>ROUND(I142*H142,2)</f>
        <v>0</v>
      </c>
      <c r="BL142" s="18" t="s">
        <v>153</v>
      </c>
      <c r="BM142" s="256" t="s">
        <v>168</v>
      </c>
    </row>
    <row r="143" s="13" customFormat="1">
      <c r="A143" s="13"/>
      <c r="B143" s="258"/>
      <c r="C143" s="259"/>
      <c r="D143" s="260" t="s">
        <v>163</v>
      </c>
      <c r="E143" s="261" t="s">
        <v>1</v>
      </c>
      <c r="F143" s="262" t="s">
        <v>169</v>
      </c>
      <c r="G143" s="259"/>
      <c r="H143" s="263">
        <v>270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163</v>
      </c>
      <c r="AU143" s="269" t="s">
        <v>92</v>
      </c>
      <c r="AV143" s="13" t="s">
        <v>92</v>
      </c>
      <c r="AW143" s="13" t="s">
        <v>38</v>
      </c>
      <c r="AX143" s="13" t="s">
        <v>83</v>
      </c>
      <c r="AY143" s="269" t="s">
        <v>146</v>
      </c>
    </row>
    <row r="144" s="14" customFormat="1">
      <c r="A144" s="14"/>
      <c r="B144" s="270"/>
      <c r="C144" s="271"/>
      <c r="D144" s="260" t="s">
        <v>163</v>
      </c>
      <c r="E144" s="272" t="s">
        <v>1</v>
      </c>
      <c r="F144" s="273" t="s">
        <v>165</v>
      </c>
      <c r="G144" s="271"/>
      <c r="H144" s="274">
        <v>270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163</v>
      </c>
      <c r="AU144" s="280" t="s">
        <v>92</v>
      </c>
      <c r="AV144" s="14" t="s">
        <v>153</v>
      </c>
      <c r="AW144" s="14" t="s">
        <v>38</v>
      </c>
      <c r="AX144" s="14" t="s">
        <v>90</v>
      </c>
      <c r="AY144" s="280" t="s">
        <v>146</v>
      </c>
    </row>
    <row r="145" s="2" customFormat="1" ht="16.5" customHeight="1">
      <c r="A145" s="40"/>
      <c r="B145" s="41"/>
      <c r="C145" s="245" t="s">
        <v>170</v>
      </c>
      <c r="D145" s="245" t="s">
        <v>148</v>
      </c>
      <c r="E145" s="246" t="s">
        <v>171</v>
      </c>
      <c r="F145" s="247" t="s">
        <v>172</v>
      </c>
      <c r="G145" s="248" t="s">
        <v>161</v>
      </c>
      <c r="H145" s="249">
        <v>315</v>
      </c>
      <c r="I145" s="250"/>
      <c r="J145" s="251">
        <f>ROUND(I145*H145,2)</f>
        <v>0</v>
      </c>
      <c r="K145" s="247" t="s">
        <v>152</v>
      </c>
      <c r="L145" s="46"/>
      <c r="M145" s="252" t="s">
        <v>1</v>
      </c>
      <c r="N145" s="253" t="s">
        <v>48</v>
      </c>
      <c r="O145" s="93"/>
      <c r="P145" s="254">
        <f>O145*H145</f>
        <v>0</v>
      </c>
      <c r="Q145" s="254">
        <v>0</v>
      </c>
      <c r="R145" s="254">
        <f>Q145*H145</f>
        <v>0</v>
      </c>
      <c r="S145" s="254">
        <v>0</v>
      </c>
      <c r="T145" s="25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56" t="s">
        <v>153</v>
      </c>
      <c r="AT145" s="256" t="s">
        <v>148</v>
      </c>
      <c r="AU145" s="256" t="s">
        <v>92</v>
      </c>
      <c r="AY145" s="18" t="s">
        <v>146</v>
      </c>
      <c r="BE145" s="257">
        <f>IF(N145="základní",J145,0)</f>
        <v>0</v>
      </c>
      <c r="BF145" s="257">
        <f>IF(N145="snížená",J145,0)</f>
        <v>0</v>
      </c>
      <c r="BG145" s="257">
        <f>IF(N145="zákl. přenesená",J145,0)</f>
        <v>0</v>
      </c>
      <c r="BH145" s="257">
        <f>IF(N145="sníž. přenesená",J145,0)</f>
        <v>0</v>
      </c>
      <c r="BI145" s="257">
        <f>IF(N145="nulová",J145,0)</f>
        <v>0</v>
      </c>
      <c r="BJ145" s="18" t="s">
        <v>90</v>
      </c>
      <c r="BK145" s="257">
        <f>ROUND(I145*H145,2)</f>
        <v>0</v>
      </c>
      <c r="BL145" s="18" t="s">
        <v>153</v>
      </c>
      <c r="BM145" s="256" t="s">
        <v>173</v>
      </c>
    </row>
    <row r="146" s="13" customFormat="1">
      <c r="A146" s="13"/>
      <c r="B146" s="258"/>
      <c r="C146" s="259"/>
      <c r="D146" s="260" t="s">
        <v>163</v>
      </c>
      <c r="E146" s="261" t="s">
        <v>1</v>
      </c>
      <c r="F146" s="262" t="s">
        <v>164</v>
      </c>
      <c r="G146" s="259"/>
      <c r="H146" s="263">
        <v>315</v>
      </c>
      <c r="I146" s="264"/>
      <c r="J146" s="259"/>
      <c r="K146" s="259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163</v>
      </c>
      <c r="AU146" s="269" t="s">
        <v>92</v>
      </c>
      <c r="AV146" s="13" t="s">
        <v>92</v>
      </c>
      <c r="AW146" s="13" t="s">
        <v>38</v>
      </c>
      <c r="AX146" s="13" t="s">
        <v>83</v>
      </c>
      <c r="AY146" s="269" t="s">
        <v>146</v>
      </c>
    </row>
    <row r="147" s="14" customFormat="1">
      <c r="A147" s="14"/>
      <c r="B147" s="270"/>
      <c r="C147" s="271"/>
      <c r="D147" s="260" t="s">
        <v>163</v>
      </c>
      <c r="E147" s="272" t="s">
        <v>1</v>
      </c>
      <c r="F147" s="273" t="s">
        <v>165</v>
      </c>
      <c r="G147" s="271"/>
      <c r="H147" s="274">
        <v>315</v>
      </c>
      <c r="I147" s="275"/>
      <c r="J147" s="271"/>
      <c r="K147" s="271"/>
      <c r="L147" s="276"/>
      <c r="M147" s="277"/>
      <c r="N147" s="278"/>
      <c r="O147" s="278"/>
      <c r="P147" s="278"/>
      <c r="Q147" s="278"/>
      <c r="R147" s="278"/>
      <c r="S147" s="278"/>
      <c r="T147" s="27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80" t="s">
        <v>163</v>
      </c>
      <c r="AU147" s="280" t="s">
        <v>92</v>
      </c>
      <c r="AV147" s="14" t="s">
        <v>153</v>
      </c>
      <c r="AW147" s="14" t="s">
        <v>38</v>
      </c>
      <c r="AX147" s="14" t="s">
        <v>90</v>
      </c>
      <c r="AY147" s="280" t="s">
        <v>146</v>
      </c>
    </row>
    <row r="148" s="2" customFormat="1" ht="16.5" customHeight="1">
      <c r="A148" s="40"/>
      <c r="B148" s="41"/>
      <c r="C148" s="245" t="s">
        <v>174</v>
      </c>
      <c r="D148" s="245" t="s">
        <v>148</v>
      </c>
      <c r="E148" s="246" t="s">
        <v>175</v>
      </c>
      <c r="F148" s="247" t="s">
        <v>176</v>
      </c>
      <c r="G148" s="248" t="s">
        <v>177</v>
      </c>
      <c r="H148" s="249">
        <v>126</v>
      </c>
      <c r="I148" s="250"/>
      <c r="J148" s="251">
        <f>ROUND(I148*H148,2)</f>
        <v>0</v>
      </c>
      <c r="K148" s="247" t="s">
        <v>152</v>
      </c>
      <c r="L148" s="46"/>
      <c r="M148" s="252" t="s">
        <v>1</v>
      </c>
      <c r="N148" s="253" t="s">
        <v>48</v>
      </c>
      <c r="O148" s="93"/>
      <c r="P148" s="254">
        <f>O148*H148</f>
        <v>0</v>
      </c>
      <c r="Q148" s="254">
        <v>0</v>
      </c>
      <c r="R148" s="254">
        <f>Q148*H148</f>
        <v>0</v>
      </c>
      <c r="S148" s="254">
        <v>0</v>
      </c>
      <c r="T148" s="25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56" t="s">
        <v>153</v>
      </c>
      <c r="AT148" s="256" t="s">
        <v>148</v>
      </c>
      <c r="AU148" s="256" t="s">
        <v>92</v>
      </c>
      <c r="AY148" s="18" t="s">
        <v>146</v>
      </c>
      <c r="BE148" s="257">
        <f>IF(N148="základní",J148,0)</f>
        <v>0</v>
      </c>
      <c r="BF148" s="257">
        <f>IF(N148="snížená",J148,0)</f>
        <v>0</v>
      </c>
      <c r="BG148" s="257">
        <f>IF(N148="zákl. přenesená",J148,0)</f>
        <v>0</v>
      </c>
      <c r="BH148" s="257">
        <f>IF(N148="sníž. přenesená",J148,0)</f>
        <v>0</v>
      </c>
      <c r="BI148" s="257">
        <f>IF(N148="nulová",J148,0)</f>
        <v>0</v>
      </c>
      <c r="BJ148" s="18" t="s">
        <v>90</v>
      </c>
      <c r="BK148" s="257">
        <f>ROUND(I148*H148,2)</f>
        <v>0</v>
      </c>
      <c r="BL148" s="18" t="s">
        <v>153</v>
      </c>
      <c r="BM148" s="256" t="s">
        <v>178</v>
      </c>
    </row>
    <row r="149" s="2" customFormat="1">
      <c r="A149" s="40"/>
      <c r="B149" s="41"/>
      <c r="C149" s="42"/>
      <c r="D149" s="260" t="s">
        <v>179</v>
      </c>
      <c r="E149" s="42"/>
      <c r="F149" s="281" t="s">
        <v>180</v>
      </c>
      <c r="G149" s="42"/>
      <c r="H149" s="42"/>
      <c r="I149" s="156"/>
      <c r="J149" s="42"/>
      <c r="K149" s="42"/>
      <c r="L149" s="46"/>
      <c r="M149" s="282"/>
      <c r="N149" s="283"/>
      <c r="O149" s="93"/>
      <c r="P149" s="93"/>
      <c r="Q149" s="93"/>
      <c r="R149" s="93"/>
      <c r="S149" s="93"/>
      <c r="T149" s="94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179</v>
      </c>
      <c r="AU149" s="18" t="s">
        <v>92</v>
      </c>
    </row>
    <row r="150" s="13" customFormat="1">
      <c r="A150" s="13"/>
      <c r="B150" s="258"/>
      <c r="C150" s="259"/>
      <c r="D150" s="260" t="s">
        <v>163</v>
      </c>
      <c r="E150" s="261" t="s">
        <v>1</v>
      </c>
      <c r="F150" s="262" t="s">
        <v>181</v>
      </c>
      <c r="G150" s="259"/>
      <c r="H150" s="263">
        <v>63</v>
      </c>
      <c r="I150" s="264"/>
      <c r="J150" s="259"/>
      <c r="K150" s="259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163</v>
      </c>
      <c r="AU150" s="269" t="s">
        <v>92</v>
      </c>
      <c r="AV150" s="13" t="s">
        <v>92</v>
      </c>
      <c r="AW150" s="13" t="s">
        <v>38</v>
      </c>
      <c r="AX150" s="13" t="s">
        <v>83</v>
      </c>
      <c r="AY150" s="269" t="s">
        <v>146</v>
      </c>
    </row>
    <row r="151" s="14" customFormat="1">
      <c r="A151" s="14"/>
      <c r="B151" s="270"/>
      <c r="C151" s="271"/>
      <c r="D151" s="260" t="s">
        <v>163</v>
      </c>
      <c r="E151" s="272" t="s">
        <v>1</v>
      </c>
      <c r="F151" s="273" t="s">
        <v>165</v>
      </c>
      <c r="G151" s="271"/>
      <c r="H151" s="274">
        <v>63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0" t="s">
        <v>163</v>
      </c>
      <c r="AU151" s="280" t="s">
        <v>92</v>
      </c>
      <c r="AV151" s="14" t="s">
        <v>153</v>
      </c>
      <c r="AW151" s="14" t="s">
        <v>38</v>
      </c>
      <c r="AX151" s="14" t="s">
        <v>90</v>
      </c>
      <c r="AY151" s="280" t="s">
        <v>146</v>
      </c>
    </row>
    <row r="152" s="13" customFormat="1">
      <c r="A152" s="13"/>
      <c r="B152" s="258"/>
      <c r="C152" s="259"/>
      <c r="D152" s="260" t="s">
        <v>163</v>
      </c>
      <c r="E152" s="259"/>
      <c r="F152" s="262" t="s">
        <v>182</v>
      </c>
      <c r="G152" s="259"/>
      <c r="H152" s="263">
        <v>126</v>
      </c>
      <c r="I152" s="264"/>
      <c r="J152" s="259"/>
      <c r="K152" s="259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163</v>
      </c>
      <c r="AU152" s="269" t="s">
        <v>92</v>
      </c>
      <c r="AV152" s="13" t="s">
        <v>92</v>
      </c>
      <c r="AW152" s="13" t="s">
        <v>4</v>
      </c>
      <c r="AX152" s="13" t="s">
        <v>90</v>
      </c>
      <c r="AY152" s="269" t="s">
        <v>146</v>
      </c>
    </row>
    <row r="153" s="2" customFormat="1" ht="16.5" customHeight="1">
      <c r="A153" s="40"/>
      <c r="B153" s="41"/>
      <c r="C153" s="245" t="s">
        <v>183</v>
      </c>
      <c r="D153" s="245" t="s">
        <v>148</v>
      </c>
      <c r="E153" s="246" t="s">
        <v>184</v>
      </c>
      <c r="F153" s="247" t="s">
        <v>185</v>
      </c>
      <c r="G153" s="248" t="s">
        <v>161</v>
      </c>
      <c r="H153" s="249">
        <v>315</v>
      </c>
      <c r="I153" s="250"/>
      <c r="J153" s="251">
        <f>ROUND(I153*H153,2)</f>
        <v>0</v>
      </c>
      <c r="K153" s="247" t="s">
        <v>152</v>
      </c>
      <c r="L153" s="46"/>
      <c r="M153" s="252" t="s">
        <v>1</v>
      </c>
      <c r="N153" s="253" t="s">
        <v>48</v>
      </c>
      <c r="O153" s="93"/>
      <c r="P153" s="254">
        <f>O153*H153</f>
        <v>0</v>
      </c>
      <c r="Q153" s="254">
        <v>0</v>
      </c>
      <c r="R153" s="254">
        <f>Q153*H153</f>
        <v>0</v>
      </c>
      <c r="S153" s="254">
        <v>0</v>
      </c>
      <c r="T153" s="25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56" t="s">
        <v>153</v>
      </c>
      <c r="AT153" s="256" t="s">
        <v>148</v>
      </c>
      <c r="AU153" s="256" t="s">
        <v>92</v>
      </c>
      <c r="AY153" s="18" t="s">
        <v>146</v>
      </c>
      <c r="BE153" s="257">
        <f>IF(N153="základní",J153,0)</f>
        <v>0</v>
      </c>
      <c r="BF153" s="257">
        <f>IF(N153="snížená",J153,0)</f>
        <v>0</v>
      </c>
      <c r="BG153" s="257">
        <f>IF(N153="zákl. přenesená",J153,0)</f>
        <v>0</v>
      </c>
      <c r="BH153" s="257">
        <f>IF(N153="sníž. přenesená",J153,0)</f>
        <v>0</v>
      </c>
      <c r="BI153" s="257">
        <f>IF(N153="nulová",J153,0)</f>
        <v>0</v>
      </c>
      <c r="BJ153" s="18" t="s">
        <v>90</v>
      </c>
      <c r="BK153" s="257">
        <f>ROUND(I153*H153,2)</f>
        <v>0</v>
      </c>
      <c r="BL153" s="18" t="s">
        <v>153</v>
      </c>
      <c r="BM153" s="256" t="s">
        <v>186</v>
      </c>
    </row>
    <row r="154" s="13" customFormat="1">
      <c r="A154" s="13"/>
      <c r="B154" s="258"/>
      <c r="C154" s="259"/>
      <c r="D154" s="260" t="s">
        <v>163</v>
      </c>
      <c r="E154" s="261" t="s">
        <v>1</v>
      </c>
      <c r="F154" s="262" t="s">
        <v>164</v>
      </c>
      <c r="G154" s="259"/>
      <c r="H154" s="263">
        <v>315</v>
      </c>
      <c r="I154" s="264"/>
      <c r="J154" s="259"/>
      <c r="K154" s="259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163</v>
      </c>
      <c r="AU154" s="269" t="s">
        <v>92</v>
      </c>
      <c r="AV154" s="13" t="s">
        <v>92</v>
      </c>
      <c r="AW154" s="13" t="s">
        <v>38</v>
      </c>
      <c r="AX154" s="13" t="s">
        <v>83</v>
      </c>
      <c r="AY154" s="269" t="s">
        <v>146</v>
      </c>
    </row>
    <row r="155" s="14" customFormat="1">
      <c r="A155" s="14"/>
      <c r="B155" s="270"/>
      <c r="C155" s="271"/>
      <c r="D155" s="260" t="s">
        <v>163</v>
      </c>
      <c r="E155" s="272" t="s">
        <v>1</v>
      </c>
      <c r="F155" s="273" t="s">
        <v>165</v>
      </c>
      <c r="G155" s="271"/>
      <c r="H155" s="274">
        <v>315</v>
      </c>
      <c r="I155" s="275"/>
      <c r="J155" s="271"/>
      <c r="K155" s="271"/>
      <c r="L155" s="276"/>
      <c r="M155" s="277"/>
      <c r="N155" s="278"/>
      <c r="O155" s="278"/>
      <c r="P155" s="278"/>
      <c r="Q155" s="278"/>
      <c r="R155" s="278"/>
      <c r="S155" s="278"/>
      <c r="T155" s="27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0" t="s">
        <v>163</v>
      </c>
      <c r="AU155" s="280" t="s">
        <v>92</v>
      </c>
      <c r="AV155" s="14" t="s">
        <v>153</v>
      </c>
      <c r="AW155" s="14" t="s">
        <v>38</v>
      </c>
      <c r="AX155" s="14" t="s">
        <v>90</v>
      </c>
      <c r="AY155" s="280" t="s">
        <v>146</v>
      </c>
    </row>
    <row r="156" s="2" customFormat="1" ht="16.5" customHeight="1">
      <c r="A156" s="40"/>
      <c r="B156" s="41"/>
      <c r="C156" s="245" t="s">
        <v>187</v>
      </c>
      <c r="D156" s="245" t="s">
        <v>148</v>
      </c>
      <c r="E156" s="246" t="s">
        <v>188</v>
      </c>
      <c r="F156" s="247" t="s">
        <v>189</v>
      </c>
      <c r="G156" s="248" t="s">
        <v>161</v>
      </c>
      <c r="H156" s="249">
        <v>315</v>
      </c>
      <c r="I156" s="250"/>
      <c r="J156" s="251">
        <f>ROUND(I156*H156,2)</f>
        <v>0</v>
      </c>
      <c r="K156" s="247" t="s">
        <v>152</v>
      </c>
      <c r="L156" s="46"/>
      <c r="M156" s="252" t="s">
        <v>1</v>
      </c>
      <c r="N156" s="253" t="s">
        <v>48</v>
      </c>
      <c r="O156" s="93"/>
      <c r="P156" s="254">
        <f>O156*H156</f>
        <v>0</v>
      </c>
      <c r="Q156" s="254">
        <v>0</v>
      </c>
      <c r="R156" s="254">
        <f>Q156*H156</f>
        <v>0</v>
      </c>
      <c r="S156" s="254">
        <v>0</v>
      </c>
      <c r="T156" s="25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56" t="s">
        <v>153</v>
      </c>
      <c r="AT156" s="256" t="s">
        <v>148</v>
      </c>
      <c r="AU156" s="256" t="s">
        <v>92</v>
      </c>
      <c r="AY156" s="18" t="s">
        <v>146</v>
      </c>
      <c r="BE156" s="257">
        <f>IF(N156="základní",J156,0)</f>
        <v>0</v>
      </c>
      <c r="BF156" s="257">
        <f>IF(N156="snížená",J156,0)</f>
        <v>0</v>
      </c>
      <c r="BG156" s="257">
        <f>IF(N156="zákl. přenesená",J156,0)</f>
        <v>0</v>
      </c>
      <c r="BH156" s="257">
        <f>IF(N156="sníž. přenesená",J156,0)</f>
        <v>0</v>
      </c>
      <c r="BI156" s="257">
        <f>IF(N156="nulová",J156,0)</f>
        <v>0</v>
      </c>
      <c r="BJ156" s="18" t="s">
        <v>90</v>
      </c>
      <c r="BK156" s="257">
        <f>ROUND(I156*H156,2)</f>
        <v>0</v>
      </c>
      <c r="BL156" s="18" t="s">
        <v>153</v>
      </c>
      <c r="BM156" s="256" t="s">
        <v>190</v>
      </c>
    </row>
    <row r="157" s="13" customFormat="1">
      <c r="A157" s="13"/>
      <c r="B157" s="258"/>
      <c r="C157" s="259"/>
      <c r="D157" s="260" t="s">
        <v>163</v>
      </c>
      <c r="E157" s="261" t="s">
        <v>1</v>
      </c>
      <c r="F157" s="262" t="s">
        <v>164</v>
      </c>
      <c r="G157" s="259"/>
      <c r="H157" s="263">
        <v>315</v>
      </c>
      <c r="I157" s="264"/>
      <c r="J157" s="259"/>
      <c r="K157" s="259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163</v>
      </c>
      <c r="AU157" s="269" t="s">
        <v>92</v>
      </c>
      <c r="AV157" s="13" t="s">
        <v>92</v>
      </c>
      <c r="AW157" s="13" t="s">
        <v>38</v>
      </c>
      <c r="AX157" s="13" t="s">
        <v>83</v>
      </c>
      <c r="AY157" s="269" t="s">
        <v>146</v>
      </c>
    </row>
    <row r="158" s="14" customFormat="1">
      <c r="A158" s="14"/>
      <c r="B158" s="270"/>
      <c r="C158" s="271"/>
      <c r="D158" s="260" t="s">
        <v>163</v>
      </c>
      <c r="E158" s="272" t="s">
        <v>1</v>
      </c>
      <c r="F158" s="273" t="s">
        <v>165</v>
      </c>
      <c r="G158" s="271"/>
      <c r="H158" s="274">
        <v>315</v>
      </c>
      <c r="I158" s="275"/>
      <c r="J158" s="271"/>
      <c r="K158" s="271"/>
      <c r="L158" s="276"/>
      <c r="M158" s="277"/>
      <c r="N158" s="278"/>
      <c r="O158" s="278"/>
      <c r="P158" s="278"/>
      <c r="Q158" s="278"/>
      <c r="R158" s="278"/>
      <c r="S158" s="278"/>
      <c r="T158" s="27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0" t="s">
        <v>163</v>
      </c>
      <c r="AU158" s="280" t="s">
        <v>92</v>
      </c>
      <c r="AV158" s="14" t="s">
        <v>153</v>
      </c>
      <c r="AW158" s="14" t="s">
        <v>38</v>
      </c>
      <c r="AX158" s="14" t="s">
        <v>90</v>
      </c>
      <c r="AY158" s="280" t="s">
        <v>146</v>
      </c>
    </row>
    <row r="159" s="2" customFormat="1" ht="16.5" customHeight="1">
      <c r="A159" s="40"/>
      <c r="B159" s="41"/>
      <c r="C159" s="284" t="s">
        <v>191</v>
      </c>
      <c r="D159" s="284" t="s">
        <v>192</v>
      </c>
      <c r="E159" s="285" t="s">
        <v>193</v>
      </c>
      <c r="F159" s="286" t="s">
        <v>194</v>
      </c>
      <c r="G159" s="287" t="s">
        <v>195</v>
      </c>
      <c r="H159" s="288">
        <v>9.4499999999999993</v>
      </c>
      <c r="I159" s="289"/>
      <c r="J159" s="290">
        <f>ROUND(I159*H159,2)</f>
        <v>0</v>
      </c>
      <c r="K159" s="286" t="s">
        <v>152</v>
      </c>
      <c r="L159" s="291"/>
      <c r="M159" s="292" t="s">
        <v>1</v>
      </c>
      <c r="N159" s="293" t="s">
        <v>48</v>
      </c>
      <c r="O159" s="93"/>
      <c r="P159" s="254">
        <f>O159*H159</f>
        <v>0</v>
      </c>
      <c r="Q159" s="254">
        <v>0.001</v>
      </c>
      <c r="R159" s="254">
        <f>Q159*H159</f>
        <v>0.0094500000000000001</v>
      </c>
      <c r="S159" s="254">
        <v>0</v>
      </c>
      <c r="T159" s="25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56" t="s">
        <v>187</v>
      </c>
      <c r="AT159" s="256" t="s">
        <v>192</v>
      </c>
      <c r="AU159" s="256" t="s">
        <v>92</v>
      </c>
      <c r="AY159" s="18" t="s">
        <v>146</v>
      </c>
      <c r="BE159" s="257">
        <f>IF(N159="základní",J159,0)</f>
        <v>0</v>
      </c>
      <c r="BF159" s="257">
        <f>IF(N159="snížená",J159,0)</f>
        <v>0</v>
      </c>
      <c r="BG159" s="257">
        <f>IF(N159="zákl. přenesená",J159,0)</f>
        <v>0</v>
      </c>
      <c r="BH159" s="257">
        <f>IF(N159="sníž. přenesená",J159,0)</f>
        <v>0</v>
      </c>
      <c r="BI159" s="257">
        <f>IF(N159="nulová",J159,0)</f>
        <v>0</v>
      </c>
      <c r="BJ159" s="18" t="s">
        <v>90</v>
      </c>
      <c r="BK159" s="257">
        <f>ROUND(I159*H159,2)</f>
        <v>0</v>
      </c>
      <c r="BL159" s="18" t="s">
        <v>153</v>
      </c>
      <c r="BM159" s="256" t="s">
        <v>196</v>
      </c>
    </row>
    <row r="160" s="13" customFormat="1">
      <c r="A160" s="13"/>
      <c r="B160" s="258"/>
      <c r="C160" s="259"/>
      <c r="D160" s="260" t="s">
        <v>163</v>
      </c>
      <c r="E160" s="259"/>
      <c r="F160" s="262" t="s">
        <v>197</v>
      </c>
      <c r="G160" s="259"/>
      <c r="H160" s="263">
        <v>9.4499999999999993</v>
      </c>
      <c r="I160" s="264"/>
      <c r="J160" s="259"/>
      <c r="K160" s="259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163</v>
      </c>
      <c r="AU160" s="269" t="s">
        <v>92</v>
      </c>
      <c r="AV160" s="13" t="s">
        <v>92</v>
      </c>
      <c r="AW160" s="13" t="s">
        <v>4</v>
      </c>
      <c r="AX160" s="13" t="s">
        <v>90</v>
      </c>
      <c r="AY160" s="269" t="s">
        <v>146</v>
      </c>
    </row>
    <row r="161" s="2" customFormat="1" ht="16.5" customHeight="1">
      <c r="A161" s="40"/>
      <c r="B161" s="41"/>
      <c r="C161" s="245" t="s">
        <v>198</v>
      </c>
      <c r="D161" s="245" t="s">
        <v>148</v>
      </c>
      <c r="E161" s="246" t="s">
        <v>199</v>
      </c>
      <c r="F161" s="247" t="s">
        <v>200</v>
      </c>
      <c r="G161" s="248" t="s">
        <v>161</v>
      </c>
      <c r="H161" s="249">
        <v>315</v>
      </c>
      <c r="I161" s="250"/>
      <c r="J161" s="251">
        <f>ROUND(I161*H161,2)</f>
        <v>0</v>
      </c>
      <c r="K161" s="247" t="s">
        <v>152</v>
      </c>
      <c r="L161" s="46"/>
      <c r="M161" s="252" t="s">
        <v>1</v>
      </c>
      <c r="N161" s="253" t="s">
        <v>48</v>
      </c>
      <c r="O161" s="93"/>
      <c r="P161" s="254">
        <f>O161*H161</f>
        <v>0</v>
      </c>
      <c r="Q161" s="254">
        <v>0</v>
      </c>
      <c r="R161" s="254">
        <f>Q161*H161</f>
        <v>0</v>
      </c>
      <c r="S161" s="254">
        <v>0</v>
      </c>
      <c r="T161" s="25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56" t="s">
        <v>153</v>
      </c>
      <c r="AT161" s="256" t="s">
        <v>148</v>
      </c>
      <c r="AU161" s="256" t="s">
        <v>92</v>
      </c>
      <c r="AY161" s="18" t="s">
        <v>146</v>
      </c>
      <c r="BE161" s="257">
        <f>IF(N161="základní",J161,0)</f>
        <v>0</v>
      </c>
      <c r="BF161" s="257">
        <f>IF(N161="snížená",J161,0)</f>
        <v>0</v>
      </c>
      <c r="BG161" s="257">
        <f>IF(N161="zákl. přenesená",J161,0)</f>
        <v>0</v>
      </c>
      <c r="BH161" s="257">
        <f>IF(N161="sníž. přenesená",J161,0)</f>
        <v>0</v>
      </c>
      <c r="BI161" s="257">
        <f>IF(N161="nulová",J161,0)</f>
        <v>0</v>
      </c>
      <c r="BJ161" s="18" t="s">
        <v>90</v>
      </c>
      <c r="BK161" s="257">
        <f>ROUND(I161*H161,2)</f>
        <v>0</v>
      </c>
      <c r="BL161" s="18" t="s">
        <v>153</v>
      </c>
      <c r="BM161" s="256" t="s">
        <v>201</v>
      </c>
    </row>
    <row r="162" s="13" customFormat="1">
      <c r="A162" s="13"/>
      <c r="B162" s="258"/>
      <c r="C162" s="259"/>
      <c r="D162" s="260" t="s">
        <v>163</v>
      </c>
      <c r="E162" s="261" t="s">
        <v>1</v>
      </c>
      <c r="F162" s="262" t="s">
        <v>164</v>
      </c>
      <c r="G162" s="259"/>
      <c r="H162" s="263">
        <v>315</v>
      </c>
      <c r="I162" s="264"/>
      <c r="J162" s="259"/>
      <c r="K162" s="259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163</v>
      </c>
      <c r="AU162" s="269" t="s">
        <v>92</v>
      </c>
      <c r="AV162" s="13" t="s">
        <v>92</v>
      </c>
      <c r="AW162" s="13" t="s">
        <v>38</v>
      </c>
      <c r="AX162" s="13" t="s">
        <v>83</v>
      </c>
      <c r="AY162" s="269" t="s">
        <v>146</v>
      </c>
    </row>
    <row r="163" s="14" customFormat="1">
      <c r="A163" s="14"/>
      <c r="B163" s="270"/>
      <c r="C163" s="271"/>
      <c r="D163" s="260" t="s">
        <v>163</v>
      </c>
      <c r="E163" s="272" t="s">
        <v>1</v>
      </c>
      <c r="F163" s="273" t="s">
        <v>165</v>
      </c>
      <c r="G163" s="271"/>
      <c r="H163" s="274">
        <v>315</v>
      </c>
      <c r="I163" s="275"/>
      <c r="J163" s="271"/>
      <c r="K163" s="271"/>
      <c r="L163" s="276"/>
      <c r="M163" s="277"/>
      <c r="N163" s="278"/>
      <c r="O163" s="278"/>
      <c r="P163" s="278"/>
      <c r="Q163" s="278"/>
      <c r="R163" s="278"/>
      <c r="S163" s="278"/>
      <c r="T163" s="27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0" t="s">
        <v>163</v>
      </c>
      <c r="AU163" s="280" t="s">
        <v>92</v>
      </c>
      <c r="AV163" s="14" t="s">
        <v>153</v>
      </c>
      <c r="AW163" s="14" t="s">
        <v>38</v>
      </c>
      <c r="AX163" s="14" t="s">
        <v>90</v>
      </c>
      <c r="AY163" s="280" t="s">
        <v>146</v>
      </c>
    </row>
    <row r="164" s="2" customFormat="1" ht="16.5" customHeight="1">
      <c r="A164" s="40"/>
      <c r="B164" s="41"/>
      <c r="C164" s="245" t="s">
        <v>202</v>
      </c>
      <c r="D164" s="245" t="s">
        <v>148</v>
      </c>
      <c r="E164" s="246" t="s">
        <v>203</v>
      </c>
      <c r="F164" s="247" t="s">
        <v>204</v>
      </c>
      <c r="G164" s="248" t="s">
        <v>151</v>
      </c>
      <c r="H164" s="249">
        <v>1</v>
      </c>
      <c r="I164" s="250"/>
      <c r="J164" s="251">
        <f>ROUND(I164*H164,2)</f>
        <v>0</v>
      </c>
      <c r="K164" s="247" t="s">
        <v>205</v>
      </c>
      <c r="L164" s="46"/>
      <c r="M164" s="252" t="s">
        <v>1</v>
      </c>
      <c r="N164" s="253" t="s">
        <v>48</v>
      </c>
      <c r="O164" s="93"/>
      <c r="P164" s="254">
        <f>O164*H164</f>
        <v>0</v>
      </c>
      <c r="Q164" s="254">
        <v>0</v>
      </c>
      <c r="R164" s="254">
        <f>Q164*H164</f>
        <v>0</v>
      </c>
      <c r="S164" s="254">
        <v>0</v>
      </c>
      <c r="T164" s="25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56" t="s">
        <v>153</v>
      </c>
      <c r="AT164" s="256" t="s">
        <v>148</v>
      </c>
      <c r="AU164" s="256" t="s">
        <v>92</v>
      </c>
      <c r="AY164" s="18" t="s">
        <v>146</v>
      </c>
      <c r="BE164" s="257">
        <f>IF(N164="základní",J164,0)</f>
        <v>0</v>
      </c>
      <c r="BF164" s="257">
        <f>IF(N164="snížená",J164,0)</f>
        <v>0</v>
      </c>
      <c r="BG164" s="257">
        <f>IF(N164="zákl. přenesená",J164,0)</f>
        <v>0</v>
      </c>
      <c r="BH164" s="257">
        <f>IF(N164="sníž. přenesená",J164,0)</f>
        <v>0</v>
      </c>
      <c r="BI164" s="257">
        <f>IF(N164="nulová",J164,0)</f>
        <v>0</v>
      </c>
      <c r="BJ164" s="18" t="s">
        <v>90</v>
      </c>
      <c r="BK164" s="257">
        <f>ROUND(I164*H164,2)</f>
        <v>0</v>
      </c>
      <c r="BL164" s="18" t="s">
        <v>153</v>
      </c>
      <c r="BM164" s="256" t="s">
        <v>206</v>
      </c>
    </row>
    <row r="165" s="2" customFormat="1">
      <c r="A165" s="40"/>
      <c r="B165" s="41"/>
      <c r="C165" s="42"/>
      <c r="D165" s="260" t="s">
        <v>179</v>
      </c>
      <c r="E165" s="42"/>
      <c r="F165" s="281" t="s">
        <v>207</v>
      </c>
      <c r="G165" s="42"/>
      <c r="H165" s="42"/>
      <c r="I165" s="156"/>
      <c r="J165" s="42"/>
      <c r="K165" s="42"/>
      <c r="L165" s="46"/>
      <c r="M165" s="282"/>
      <c r="N165" s="283"/>
      <c r="O165" s="93"/>
      <c r="P165" s="93"/>
      <c r="Q165" s="93"/>
      <c r="R165" s="93"/>
      <c r="S165" s="93"/>
      <c r="T165" s="94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8" t="s">
        <v>179</v>
      </c>
      <c r="AU165" s="18" t="s">
        <v>92</v>
      </c>
    </row>
    <row r="166" s="2" customFormat="1" ht="21.75" customHeight="1">
      <c r="A166" s="40"/>
      <c r="B166" s="41"/>
      <c r="C166" s="245" t="s">
        <v>208</v>
      </c>
      <c r="D166" s="245" t="s">
        <v>148</v>
      </c>
      <c r="E166" s="246" t="s">
        <v>209</v>
      </c>
      <c r="F166" s="247" t="s">
        <v>210</v>
      </c>
      <c r="G166" s="248" t="s">
        <v>151</v>
      </c>
      <c r="H166" s="249">
        <v>1</v>
      </c>
      <c r="I166" s="250"/>
      <c r="J166" s="251">
        <f>ROUND(I166*H166,2)</f>
        <v>0</v>
      </c>
      <c r="K166" s="247" t="s">
        <v>205</v>
      </c>
      <c r="L166" s="46"/>
      <c r="M166" s="252" t="s">
        <v>1</v>
      </c>
      <c r="N166" s="253" t="s">
        <v>48</v>
      </c>
      <c r="O166" s="93"/>
      <c r="P166" s="254">
        <f>O166*H166</f>
        <v>0</v>
      </c>
      <c r="Q166" s="254">
        <v>0</v>
      </c>
      <c r="R166" s="254">
        <f>Q166*H166</f>
        <v>0</v>
      </c>
      <c r="S166" s="254">
        <v>0</v>
      </c>
      <c r="T166" s="25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56" t="s">
        <v>153</v>
      </c>
      <c r="AT166" s="256" t="s">
        <v>148</v>
      </c>
      <c r="AU166" s="256" t="s">
        <v>92</v>
      </c>
      <c r="AY166" s="18" t="s">
        <v>146</v>
      </c>
      <c r="BE166" s="257">
        <f>IF(N166="základní",J166,0)</f>
        <v>0</v>
      </c>
      <c r="BF166" s="257">
        <f>IF(N166="snížená",J166,0)</f>
        <v>0</v>
      </c>
      <c r="BG166" s="257">
        <f>IF(N166="zákl. přenesená",J166,0)</f>
        <v>0</v>
      </c>
      <c r="BH166" s="257">
        <f>IF(N166="sníž. přenesená",J166,0)</f>
        <v>0</v>
      </c>
      <c r="BI166" s="257">
        <f>IF(N166="nulová",J166,0)</f>
        <v>0</v>
      </c>
      <c r="BJ166" s="18" t="s">
        <v>90</v>
      </c>
      <c r="BK166" s="257">
        <f>ROUND(I166*H166,2)</f>
        <v>0</v>
      </c>
      <c r="BL166" s="18" t="s">
        <v>153</v>
      </c>
      <c r="BM166" s="256" t="s">
        <v>211</v>
      </c>
    </row>
    <row r="167" s="2" customFormat="1">
      <c r="A167" s="40"/>
      <c r="B167" s="41"/>
      <c r="C167" s="42"/>
      <c r="D167" s="260" t="s">
        <v>179</v>
      </c>
      <c r="E167" s="42"/>
      <c r="F167" s="281" t="s">
        <v>212</v>
      </c>
      <c r="G167" s="42"/>
      <c r="H167" s="42"/>
      <c r="I167" s="156"/>
      <c r="J167" s="42"/>
      <c r="K167" s="42"/>
      <c r="L167" s="46"/>
      <c r="M167" s="282"/>
      <c r="N167" s="283"/>
      <c r="O167" s="93"/>
      <c r="P167" s="93"/>
      <c r="Q167" s="93"/>
      <c r="R167" s="93"/>
      <c r="S167" s="93"/>
      <c r="T167" s="94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179</v>
      </c>
      <c r="AU167" s="18" t="s">
        <v>92</v>
      </c>
    </row>
    <row r="168" s="2" customFormat="1" ht="16.5" customHeight="1">
      <c r="A168" s="40"/>
      <c r="B168" s="41"/>
      <c r="C168" s="245" t="s">
        <v>213</v>
      </c>
      <c r="D168" s="245" t="s">
        <v>148</v>
      </c>
      <c r="E168" s="246" t="s">
        <v>214</v>
      </c>
      <c r="F168" s="247" t="s">
        <v>215</v>
      </c>
      <c r="G168" s="248" t="s">
        <v>151</v>
      </c>
      <c r="H168" s="249">
        <v>1</v>
      </c>
      <c r="I168" s="250"/>
      <c r="J168" s="251">
        <f>ROUND(I168*H168,2)</f>
        <v>0</v>
      </c>
      <c r="K168" s="247" t="s">
        <v>205</v>
      </c>
      <c r="L168" s="46"/>
      <c r="M168" s="252" t="s">
        <v>1</v>
      </c>
      <c r="N168" s="253" t="s">
        <v>48</v>
      </c>
      <c r="O168" s="93"/>
      <c r="P168" s="254">
        <f>O168*H168</f>
        <v>0</v>
      </c>
      <c r="Q168" s="254">
        <v>0</v>
      </c>
      <c r="R168" s="254">
        <f>Q168*H168</f>
        <v>0</v>
      </c>
      <c r="S168" s="254">
        <v>0</v>
      </c>
      <c r="T168" s="25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56" t="s">
        <v>153</v>
      </c>
      <c r="AT168" s="256" t="s">
        <v>148</v>
      </c>
      <c r="AU168" s="256" t="s">
        <v>92</v>
      </c>
      <c r="AY168" s="18" t="s">
        <v>146</v>
      </c>
      <c r="BE168" s="257">
        <f>IF(N168="základní",J168,0)</f>
        <v>0</v>
      </c>
      <c r="BF168" s="257">
        <f>IF(N168="snížená",J168,0)</f>
        <v>0</v>
      </c>
      <c r="BG168" s="257">
        <f>IF(N168="zákl. přenesená",J168,0)</f>
        <v>0</v>
      </c>
      <c r="BH168" s="257">
        <f>IF(N168="sníž. přenesená",J168,0)</f>
        <v>0</v>
      </c>
      <c r="BI168" s="257">
        <f>IF(N168="nulová",J168,0)</f>
        <v>0</v>
      </c>
      <c r="BJ168" s="18" t="s">
        <v>90</v>
      </c>
      <c r="BK168" s="257">
        <f>ROUND(I168*H168,2)</f>
        <v>0</v>
      </c>
      <c r="BL168" s="18" t="s">
        <v>153</v>
      </c>
      <c r="BM168" s="256" t="s">
        <v>216</v>
      </c>
    </row>
    <row r="169" s="2" customFormat="1">
      <c r="A169" s="40"/>
      <c r="B169" s="41"/>
      <c r="C169" s="42"/>
      <c r="D169" s="260" t="s">
        <v>179</v>
      </c>
      <c r="E169" s="42"/>
      <c r="F169" s="281" t="s">
        <v>217</v>
      </c>
      <c r="G169" s="42"/>
      <c r="H169" s="42"/>
      <c r="I169" s="156"/>
      <c r="J169" s="42"/>
      <c r="K169" s="42"/>
      <c r="L169" s="46"/>
      <c r="M169" s="282"/>
      <c r="N169" s="283"/>
      <c r="O169" s="93"/>
      <c r="P169" s="93"/>
      <c r="Q169" s="93"/>
      <c r="R169" s="93"/>
      <c r="S169" s="93"/>
      <c r="T169" s="94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8" t="s">
        <v>179</v>
      </c>
      <c r="AU169" s="18" t="s">
        <v>92</v>
      </c>
    </row>
    <row r="170" s="2" customFormat="1" ht="16.5" customHeight="1">
      <c r="A170" s="40"/>
      <c r="B170" s="41"/>
      <c r="C170" s="245" t="s">
        <v>218</v>
      </c>
      <c r="D170" s="245" t="s">
        <v>148</v>
      </c>
      <c r="E170" s="246" t="s">
        <v>219</v>
      </c>
      <c r="F170" s="247" t="s">
        <v>220</v>
      </c>
      <c r="G170" s="248" t="s">
        <v>151</v>
      </c>
      <c r="H170" s="249">
        <v>1</v>
      </c>
      <c r="I170" s="250"/>
      <c r="J170" s="251">
        <f>ROUND(I170*H170,2)</f>
        <v>0</v>
      </c>
      <c r="K170" s="247" t="s">
        <v>205</v>
      </c>
      <c r="L170" s="46"/>
      <c r="M170" s="252" t="s">
        <v>1</v>
      </c>
      <c r="N170" s="253" t="s">
        <v>48</v>
      </c>
      <c r="O170" s="93"/>
      <c r="P170" s="254">
        <f>O170*H170</f>
        <v>0</v>
      </c>
      <c r="Q170" s="254">
        <v>0</v>
      </c>
      <c r="R170" s="254">
        <f>Q170*H170</f>
        <v>0</v>
      </c>
      <c r="S170" s="254">
        <v>0</v>
      </c>
      <c r="T170" s="25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56" t="s">
        <v>153</v>
      </c>
      <c r="AT170" s="256" t="s">
        <v>148</v>
      </c>
      <c r="AU170" s="256" t="s">
        <v>92</v>
      </c>
      <c r="AY170" s="18" t="s">
        <v>146</v>
      </c>
      <c r="BE170" s="257">
        <f>IF(N170="základní",J170,0)</f>
        <v>0</v>
      </c>
      <c r="BF170" s="257">
        <f>IF(N170="snížená",J170,0)</f>
        <v>0</v>
      </c>
      <c r="BG170" s="257">
        <f>IF(N170="zákl. přenesená",J170,0)</f>
        <v>0</v>
      </c>
      <c r="BH170" s="257">
        <f>IF(N170="sníž. přenesená",J170,0)</f>
        <v>0</v>
      </c>
      <c r="BI170" s="257">
        <f>IF(N170="nulová",J170,0)</f>
        <v>0</v>
      </c>
      <c r="BJ170" s="18" t="s">
        <v>90</v>
      </c>
      <c r="BK170" s="257">
        <f>ROUND(I170*H170,2)</f>
        <v>0</v>
      </c>
      <c r="BL170" s="18" t="s">
        <v>153</v>
      </c>
      <c r="BM170" s="256" t="s">
        <v>221</v>
      </c>
    </row>
    <row r="171" s="2" customFormat="1">
      <c r="A171" s="40"/>
      <c r="B171" s="41"/>
      <c r="C171" s="42"/>
      <c r="D171" s="260" t="s">
        <v>179</v>
      </c>
      <c r="E171" s="42"/>
      <c r="F171" s="281" t="s">
        <v>222</v>
      </c>
      <c r="G171" s="42"/>
      <c r="H171" s="42"/>
      <c r="I171" s="156"/>
      <c r="J171" s="42"/>
      <c r="K171" s="42"/>
      <c r="L171" s="46"/>
      <c r="M171" s="282"/>
      <c r="N171" s="283"/>
      <c r="O171" s="93"/>
      <c r="P171" s="93"/>
      <c r="Q171" s="93"/>
      <c r="R171" s="93"/>
      <c r="S171" s="93"/>
      <c r="T171" s="94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8" t="s">
        <v>179</v>
      </c>
      <c r="AU171" s="18" t="s">
        <v>92</v>
      </c>
    </row>
    <row r="172" s="2" customFormat="1" ht="16.5" customHeight="1">
      <c r="A172" s="40"/>
      <c r="B172" s="41"/>
      <c r="C172" s="245" t="s">
        <v>8</v>
      </c>
      <c r="D172" s="245" t="s">
        <v>148</v>
      </c>
      <c r="E172" s="246" t="s">
        <v>223</v>
      </c>
      <c r="F172" s="247" t="s">
        <v>224</v>
      </c>
      <c r="G172" s="248" t="s">
        <v>151</v>
      </c>
      <c r="H172" s="249">
        <v>1</v>
      </c>
      <c r="I172" s="250"/>
      <c r="J172" s="251">
        <f>ROUND(I172*H172,2)</f>
        <v>0</v>
      </c>
      <c r="K172" s="247" t="s">
        <v>205</v>
      </c>
      <c r="L172" s="46"/>
      <c r="M172" s="252" t="s">
        <v>1</v>
      </c>
      <c r="N172" s="253" t="s">
        <v>48</v>
      </c>
      <c r="O172" s="93"/>
      <c r="P172" s="254">
        <f>O172*H172</f>
        <v>0</v>
      </c>
      <c r="Q172" s="254">
        <v>0</v>
      </c>
      <c r="R172" s="254">
        <f>Q172*H172</f>
        <v>0</v>
      </c>
      <c r="S172" s="254">
        <v>0</v>
      </c>
      <c r="T172" s="25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56" t="s">
        <v>153</v>
      </c>
      <c r="AT172" s="256" t="s">
        <v>148</v>
      </c>
      <c r="AU172" s="256" t="s">
        <v>92</v>
      </c>
      <c r="AY172" s="18" t="s">
        <v>146</v>
      </c>
      <c r="BE172" s="257">
        <f>IF(N172="základní",J172,0)</f>
        <v>0</v>
      </c>
      <c r="BF172" s="257">
        <f>IF(N172="snížená",J172,0)</f>
        <v>0</v>
      </c>
      <c r="BG172" s="257">
        <f>IF(N172="zákl. přenesená",J172,0)</f>
        <v>0</v>
      </c>
      <c r="BH172" s="257">
        <f>IF(N172="sníž. přenesená",J172,0)</f>
        <v>0</v>
      </c>
      <c r="BI172" s="257">
        <f>IF(N172="nulová",J172,0)</f>
        <v>0</v>
      </c>
      <c r="BJ172" s="18" t="s">
        <v>90</v>
      </c>
      <c r="BK172" s="257">
        <f>ROUND(I172*H172,2)</f>
        <v>0</v>
      </c>
      <c r="BL172" s="18" t="s">
        <v>153</v>
      </c>
      <c r="BM172" s="256" t="s">
        <v>225</v>
      </c>
    </row>
    <row r="173" s="2" customFormat="1">
      <c r="A173" s="40"/>
      <c r="B173" s="41"/>
      <c r="C173" s="42"/>
      <c r="D173" s="260" t="s">
        <v>179</v>
      </c>
      <c r="E173" s="42"/>
      <c r="F173" s="281" t="s">
        <v>226</v>
      </c>
      <c r="G173" s="42"/>
      <c r="H173" s="42"/>
      <c r="I173" s="156"/>
      <c r="J173" s="42"/>
      <c r="K173" s="42"/>
      <c r="L173" s="46"/>
      <c r="M173" s="282"/>
      <c r="N173" s="283"/>
      <c r="O173" s="93"/>
      <c r="P173" s="93"/>
      <c r="Q173" s="93"/>
      <c r="R173" s="93"/>
      <c r="S173" s="93"/>
      <c r="T173" s="94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179</v>
      </c>
      <c r="AU173" s="18" t="s">
        <v>92</v>
      </c>
    </row>
    <row r="174" s="2" customFormat="1" ht="16.5" customHeight="1">
      <c r="A174" s="40"/>
      <c r="B174" s="41"/>
      <c r="C174" s="245" t="s">
        <v>227</v>
      </c>
      <c r="D174" s="245" t="s">
        <v>148</v>
      </c>
      <c r="E174" s="246" t="s">
        <v>228</v>
      </c>
      <c r="F174" s="247" t="s">
        <v>224</v>
      </c>
      <c r="G174" s="248" t="s">
        <v>151</v>
      </c>
      <c r="H174" s="249">
        <v>1</v>
      </c>
      <c r="I174" s="250"/>
      <c r="J174" s="251">
        <f>ROUND(I174*H174,2)</f>
        <v>0</v>
      </c>
      <c r="K174" s="247" t="s">
        <v>205</v>
      </c>
      <c r="L174" s="46"/>
      <c r="M174" s="252" t="s">
        <v>1</v>
      </c>
      <c r="N174" s="253" t="s">
        <v>48</v>
      </c>
      <c r="O174" s="93"/>
      <c r="P174" s="254">
        <f>O174*H174</f>
        <v>0</v>
      </c>
      <c r="Q174" s="254">
        <v>0</v>
      </c>
      <c r="R174" s="254">
        <f>Q174*H174</f>
        <v>0</v>
      </c>
      <c r="S174" s="254">
        <v>0</v>
      </c>
      <c r="T174" s="25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56" t="s">
        <v>153</v>
      </c>
      <c r="AT174" s="256" t="s">
        <v>148</v>
      </c>
      <c r="AU174" s="256" t="s">
        <v>92</v>
      </c>
      <c r="AY174" s="18" t="s">
        <v>146</v>
      </c>
      <c r="BE174" s="257">
        <f>IF(N174="základní",J174,0)</f>
        <v>0</v>
      </c>
      <c r="BF174" s="257">
        <f>IF(N174="snížená",J174,0)</f>
        <v>0</v>
      </c>
      <c r="BG174" s="257">
        <f>IF(N174="zákl. přenesená",J174,0)</f>
        <v>0</v>
      </c>
      <c r="BH174" s="257">
        <f>IF(N174="sníž. přenesená",J174,0)</f>
        <v>0</v>
      </c>
      <c r="BI174" s="257">
        <f>IF(N174="nulová",J174,0)</f>
        <v>0</v>
      </c>
      <c r="BJ174" s="18" t="s">
        <v>90</v>
      </c>
      <c r="BK174" s="257">
        <f>ROUND(I174*H174,2)</f>
        <v>0</v>
      </c>
      <c r="BL174" s="18" t="s">
        <v>153</v>
      </c>
      <c r="BM174" s="256" t="s">
        <v>229</v>
      </c>
    </row>
    <row r="175" s="2" customFormat="1">
      <c r="A175" s="40"/>
      <c r="B175" s="41"/>
      <c r="C175" s="42"/>
      <c r="D175" s="260" t="s">
        <v>179</v>
      </c>
      <c r="E175" s="42"/>
      <c r="F175" s="281" t="s">
        <v>230</v>
      </c>
      <c r="G175" s="42"/>
      <c r="H175" s="42"/>
      <c r="I175" s="156"/>
      <c r="J175" s="42"/>
      <c r="K175" s="42"/>
      <c r="L175" s="46"/>
      <c r="M175" s="282"/>
      <c r="N175" s="283"/>
      <c r="O175" s="93"/>
      <c r="P175" s="93"/>
      <c r="Q175" s="93"/>
      <c r="R175" s="93"/>
      <c r="S175" s="93"/>
      <c r="T175" s="94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8" t="s">
        <v>179</v>
      </c>
      <c r="AU175" s="18" t="s">
        <v>92</v>
      </c>
    </row>
    <row r="176" s="2" customFormat="1" ht="16.5" customHeight="1">
      <c r="A176" s="40"/>
      <c r="B176" s="41"/>
      <c r="C176" s="245" t="s">
        <v>231</v>
      </c>
      <c r="D176" s="245" t="s">
        <v>148</v>
      </c>
      <c r="E176" s="246" t="s">
        <v>232</v>
      </c>
      <c r="F176" s="247" t="s">
        <v>233</v>
      </c>
      <c r="G176" s="248" t="s">
        <v>151</v>
      </c>
      <c r="H176" s="249">
        <v>1</v>
      </c>
      <c r="I176" s="250"/>
      <c r="J176" s="251">
        <f>ROUND(I176*H176,2)</f>
        <v>0</v>
      </c>
      <c r="K176" s="247" t="s">
        <v>205</v>
      </c>
      <c r="L176" s="46"/>
      <c r="M176" s="252" t="s">
        <v>1</v>
      </c>
      <c r="N176" s="253" t="s">
        <v>48</v>
      </c>
      <c r="O176" s="93"/>
      <c r="P176" s="254">
        <f>O176*H176</f>
        <v>0</v>
      </c>
      <c r="Q176" s="254">
        <v>0</v>
      </c>
      <c r="R176" s="254">
        <f>Q176*H176</f>
        <v>0</v>
      </c>
      <c r="S176" s="254">
        <v>0</v>
      </c>
      <c r="T176" s="255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56" t="s">
        <v>153</v>
      </c>
      <c r="AT176" s="256" t="s">
        <v>148</v>
      </c>
      <c r="AU176" s="256" t="s">
        <v>92</v>
      </c>
      <c r="AY176" s="18" t="s">
        <v>146</v>
      </c>
      <c r="BE176" s="257">
        <f>IF(N176="základní",J176,0)</f>
        <v>0</v>
      </c>
      <c r="BF176" s="257">
        <f>IF(N176="snížená",J176,0)</f>
        <v>0</v>
      </c>
      <c r="BG176" s="257">
        <f>IF(N176="zákl. přenesená",J176,0)</f>
        <v>0</v>
      </c>
      <c r="BH176" s="257">
        <f>IF(N176="sníž. přenesená",J176,0)</f>
        <v>0</v>
      </c>
      <c r="BI176" s="257">
        <f>IF(N176="nulová",J176,0)</f>
        <v>0</v>
      </c>
      <c r="BJ176" s="18" t="s">
        <v>90</v>
      </c>
      <c r="BK176" s="257">
        <f>ROUND(I176*H176,2)</f>
        <v>0</v>
      </c>
      <c r="BL176" s="18" t="s">
        <v>153</v>
      </c>
      <c r="BM176" s="256" t="s">
        <v>234</v>
      </c>
    </row>
    <row r="177" s="2" customFormat="1">
      <c r="A177" s="40"/>
      <c r="B177" s="41"/>
      <c r="C177" s="42"/>
      <c r="D177" s="260" t="s">
        <v>179</v>
      </c>
      <c r="E177" s="42"/>
      <c r="F177" s="281" t="s">
        <v>235</v>
      </c>
      <c r="G177" s="42"/>
      <c r="H177" s="42"/>
      <c r="I177" s="156"/>
      <c r="J177" s="42"/>
      <c r="K177" s="42"/>
      <c r="L177" s="46"/>
      <c r="M177" s="282"/>
      <c r="N177" s="283"/>
      <c r="O177" s="93"/>
      <c r="P177" s="93"/>
      <c r="Q177" s="93"/>
      <c r="R177" s="93"/>
      <c r="S177" s="93"/>
      <c r="T177" s="94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179</v>
      </c>
      <c r="AU177" s="18" t="s">
        <v>92</v>
      </c>
    </row>
    <row r="178" s="2" customFormat="1" ht="16.5" customHeight="1">
      <c r="A178" s="40"/>
      <c r="B178" s="41"/>
      <c r="C178" s="245" t="s">
        <v>236</v>
      </c>
      <c r="D178" s="245" t="s">
        <v>148</v>
      </c>
      <c r="E178" s="246" t="s">
        <v>237</v>
      </c>
      <c r="F178" s="247" t="s">
        <v>233</v>
      </c>
      <c r="G178" s="248" t="s">
        <v>151</v>
      </c>
      <c r="H178" s="249">
        <v>1</v>
      </c>
      <c r="I178" s="250"/>
      <c r="J178" s="251">
        <f>ROUND(I178*H178,2)</f>
        <v>0</v>
      </c>
      <c r="K178" s="247" t="s">
        <v>205</v>
      </c>
      <c r="L178" s="46"/>
      <c r="M178" s="252" t="s">
        <v>1</v>
      </c>
      <c r="N178" s="253" t="s">
        <v>48</v>
      </c>
      <c r="O178" s="93"/>
      <c r="P178" s="254">
        <f>O178*H178</f>
        <v>0</v>
      </c>
      <c r="Q178" s="254">
        <v>0</v>
      </c>
      <c r="R178" s="254">
        <f>Q178*H178</f>
        <v>0</v>
      </c>
      <c r="S178" s="254">
        <v>0</v>
      </c>
      <c r="T178" s="25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56" t="s">
        <v>153</v>
      </c>
      <c r="AT178" s="256" t="s">
        <v>148</v>
      </c>
      <c r="AU178" s="256" t="s">
        <v>92</v>
      </c>
      <c r="AY178" s="18" t="s">
        <v>146</v>
      </c>
      <c r="BE178" s="257">
        <f>IF(N178="základní",J178,0)</f>
        <v>0</v>
      </c>
      <c r="BF178" s="257">
        <f>IF(N178="snížená",J178,0)</f>
        <v>0</v>
      </c>
      <c r="BG178" s="257">
        <f>IF(N178="zákl. přenesená",J178,0)</f>
        <v>0</v>
      </c>
      <c r="BH178" s="257">
        <f>IF(N178="sníž. přenesená",J178,0)</f>
        <v>0</v>
      </c>
      <c r="BI178" s="257">
        <f>IF(N178="nulová",J178,0)</f>
        <v>0</v>
      </c>
      <c r="BJ178" s="18" t="s">
        <v>90</v>
      </c>
      <c r="BK178" s="257">
        <f>ROUND(I178*H178,2)</f>
        <v>0</v>
      </c>
      <c r="BL178" s="18" t="s">
        <v>153</v>
      </c>
      <c r="BM178" s="256" t="s">
        <v>238</v>
      </c>
    </row>
    <row r="179" s="2" customFormat="1">
      <c r="A179" s="40"/>
      <c r="B179" s="41"/>
      <c r="C179" s="42"/>
      <c r="D179" s="260" t="s">
        <v>179</v>
      </c>
      <c r="E179" s="42"/>
      <c r="F179" s="281" t="s">
        <v>239</v>
      </c>
      <c r="G179" s="42"/>
      <c r="H179" s="42"/>
      <c r="I179" s="156"/>
      <c r="J179" s="42"/>
      <c r="K179" s="42"/>
      <c r="L179" s="46"/>
      <c r="M179" s="282"/>
      <c r="N179" s="283"/>
      <c r="O179" s="93"/>
      <c r="P179" s="93"/>
      <c r="Q179" s="93"/>
      <c r="R179" s="93"/>
      <c r="S179" s="93"/>
      <c r="T179" s="94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179</v>
      </c>
      <c r="AU179" s="18" t="s">
        <v>92</v>
      </c>
    </row>
    <row r="180" s="12" customFormat="1" ht="22.8" customHeight="1">
      <c r="A180" s="12"/>
      <c r="B180" s="229"/>
      <c r="C180" s="230"/>
      <c r="D180" s="231" t="s">
        <v>82</v>
      </c>
      <c r="E180" s="243" t="s">
        <v>92</v>
      </c>
      <c r="F180" s="243" t="s">
        <v>240</v>
      </c>
      <c r="G180" s="230"/>
      <c r="H180" s="230"/>
      <c r="I180" s="233"/>
      <c r="J180" s="244">
        <f>BK180</f>
        <v>0</v>
      </c>
      <c r="K180" s="230"/>
      <c r="L180" s="235"/>
      <c r="M180" s="236"/>
      <c r="N180" s="237"/>
      <c r="O180" s="237"/>
      <c r="P180" s="238">
        <f>SUM(P181:P184)</f>
        <v>0</v>
      </c>
      <c r="Q180" s="237"/>
      <c r="R180" s="238">
        <f>SUM(R181:R184)</f>
        <v>172.25999999999999</v>
      </c>
      <c r="S180" s="237"/>
      <c r="T180" s="239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40" t="s">
        <v>90</v>
      </c>
      <c r="AT180" s="241" t="s">
        <v>82</v>
      </c>
      <c r="AU180" s="241" t="s">
        <v>90</v>
      </c>
      <c r="AY180" s="240" t="s">
        <v>146</v>
      </c>
      <c r="BK180" s="242">
        <f>SUM(BK181:BK184)</f>
        <v>0</v>
      </c>
    </row>
    <row r="181" s="2" customFormat="1" ht="16.5" customHeight="1">
      <c r="A181" s="40"/>
      <c r="B181" s="41"/>
      <c r="C181" s="245" t="s">
        <v>241</v>
      </c>
      <c r="D181" s="245" t="s">
        <v>148</v>
      </c>
      <c r="E181" s="246" t="s">
        <v>242</v>
      </c>
      <c r="F181" s="247" t="s">
        <v>243</v>
      </c>
      <c r="G181" s="248" t="s">
        <v>161</v>
      </c>
      <c r="H181" s="249">
        <v>270</v>
      </c>
      <c r="I181" s="250"/>
      <c r="J181" s="251">
        <f>ROUND(I181*H181,2)</f>
        <v>0</v>
      </c>
      <c r="K181" s="247" t="s">
        <v>152</v>
      </c>
      <c r="L181" s="46"/>
      <c r="M181" s="252" t="s">
        <v>1</v>
      </c>
      <c r="N181" s="253" t="s">
        <v>48</v>
      </c>
      <c r="O181" s="93"/>
      <c r="P181" s="254">
        <f>O181*H181</f>
        <v>0</v>
      </c>
      <c r="Q181" s="254">
        <v>0.108</v>
      </c>
      <c r="R181" s="254">
        <f>Q181*H181</f>
        <v>29.16</v>
      </c>
      <c r="S181" s="254">
        <v>0</v>
      </c>
      <c r="T181" s="25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56" t="s">
        <v>153</v>
      </c>
      <c r="AT181" s="256" t="s">
        <v>148</v>
      </c>
      <c r="AU181" s="256" t="s">
        <v>92</v>
      </c>
      <c r="AY181" s="18" t="s">
        <v>146</v>
      </c>
      <c r="BE181" s="257">
        <f>IF(N181="základní",J181,0)</f>
        <v>0</v>
      </c>
      <c r="BF181" s="257">
        <f>IF(N181="snížená",J181,0)</f>
        <v>0</v>
      </c>
      <c r="BG181" s="257">
        <f>IF(N181="zákl. přenesená",J181,0)</f>
        <v>0</v>
      </c>
      <c r="BH181" s="257">
        <f>IF(N181="sníž. přenesená",J181,0)</f>
        <v>0</v>
      </c>
      <c r="BI181" s="257">
        <f>IF(N181="nulová",J181,0)</f>
        <v>0</v>
      </c>
      <c r="BJ181" s="18" t="s">
        <v>90</v>
      </c>
      <c r="BK181" s="257">
        <f>ROUND(I181*H181,2)</f>
        <v>0</v>
      </c>
      <c r="BL181" s="18" t="s">
        <v>153</v>
      </c>
      <c r="BM181" s="256" t="s">
        <v>244</v>
      </c>
    </row>
    <row r="182" s="13" customFormat="1">
      <c r="A182" s="13"/>
      <c r="B182" s="258"/>
      <c r="C182" s="259"/>
      <c r="D182" s="260" t="s">
        <v>163</v>
      </c>
      <c r="E182" s="261" t="s">
        <v>1</v>
      </c>
      <c r="F182" s="262" t="s">
        <v>169</v>
      </c>
      <c r="G182" s="259"/>
      <c r="H182" s="263">
        <v>270</v>
      </c>
      <c r="I182" s="264"/>
      <c r="J182" s="259"/>
      <c r="K182" s="259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163</v>
      </c>
      <c r="AU182" s="269" t="s">
        <v>92</v>
      </c>
      <c r="AV182" s="13" t="s">
        <v>92</v>
      </c>
      <c r="AW182" s="13" t="s">
        <v>38</v>
      </c>
      <c r="AX182" s="13" t="s">
        <v>83</v>
      </c>
      <c r="AY182" s="269" t="s">
        <v>146</v>
      </c>
    </row>
    <row r="183" s="14" customFormat="1">
      <c r="A183" s="14"/>
      <c r="B183" s="270"/>
      <c r="C183" s="271"/>
      <c r="D183" s="260" t="s">
        <v>163</v>
      </c>
      <c r="E183" s="272" t="s">
        <v>1</v>
      </c>
      <c r="F183" s="273" t="s">
        <v>165</v>
      </c>
      <c r="G183" s="271"/>
      <c r="H183" s="274">
        <v>270</v>
      </c>
      <c r="I183" s="275"/>
      <c r="J183" s="271"/>
      <c r="K183" s="271"/>
      <c r="L183" s="276"/>
      <c r="M183" s="277"/>
      <c r="N183" s="278"/>
      <c r="O183" s="278"/>
      <c r="P183" s="278"/>
      <c r="Q183" s="278"/>
      <c r="R183" s="278"/>
      <c r="S183" s="278"/>
      <c r="T183" s="27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80" t="s">
        <v>163</v>
      </c>
      <c r="AU183" s="280" t="s">
        <v>92</v>
      </c>
      <c r="AV183" s="14" t="s">
        <v>153</v>
      </c>
      <c r="AW183" s="14" t="s">
        <v>38</v>
      </c>
      <c r="AX183" s="14" t="s">
        <v>90</v>
      </c>
      <c r="AY183" s="280" t="s">
        <v>146</v>
      </c>
    </row>
    <row r="184" s="2" customFormat="1" ht="16.5" customHeight="1">
      <c r="A184" s="40"/>
      <c r="B184" s="41"/>
      <c r="C184" s="284" t="s">
        <v>245</v>
      </c>
      <c r="D184" s="284" t="s">
        <v>192</v>
      </c>
      <c r="E184" s="285" t="s">
        <v>246</v>
      </c>
      <c r="F184" s="286" t="s">
        <v>247</v>
      </c>
      <c r="G184" s="287" t="s">
        <v>151</v>
      </c>
      <c r="H184" s="288">
        <v>75</v>
      </c>
      <c r="I184" s="289"/>
      <c r="J184" s="290">
        <f>ROUND(I184*H184,2)</f>
        <v>0</v>
      </c>
      <c r="K184" s="286" t="s">
        <v>152</v>
      </c>
      <c r="L184" s="291"/>
      <c r="M184" s="292" t="s">
        <v>1</v>
      </c>
      <c r="N184" s="293" t="s">
        <v>48</v>
      </c>
      <c r="O184" s="93"/>
      <c r="P184" s="254">
        <f>O184*H184</f>
        <v>0</v>
      </c>
      <c r="Q184" s="254">
        <v>1.9079999999999999</v>
      </c>
      <c r="R184" s="254">
        <f>Q184*H184</f>
        <v>143.09999999999999</v>
      </c>
      <c r="S184" s="254">
        <v>0</v>
      </c>
      <c r="T184" s="25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56" t="s">
        <v>187</v>
      </c>
      <c r="AT184" s="256" t="s">
        <v>192</v>
      </c>
      <c r="AU184" s="256" t="s">
        <v>92</v>
      </c>
      <c r="AY184" s="18" t="s">
        <v>146</v>
      </c>
      <c r="BE184" s="257">
        <f>IF(N184="základní",J184,0)</f>
        <v>0</v>
      </c>
      <c r="BF184" s="257">
        <f>IF(N184="snížená",J184,0)</f>
        <v>0</v>
      </c>
      <c r="BG184" s="257">
        <f>IF(N184="zákl. přenesená",J184,0)</f>
        <v>0</v>
      </c>
      <c r="BH184" s="257">
        <f>IF(N184="sníž. přenesená",J184,0)</f>
        <v>0</v>
      </c>
      <c r="BI184" s="257">
        <f>IF(N184="nulová",J184,0)</f>
        <v>0</v>
      </c>
      <c r="BJ184" s="18" t="s">
        <v>90</v>
      </c>
      <c r="BK184" s="257">
        <f>ROUND(I184*H184,2)</f>
        <v>0</v>
      </c>
      <c r="BL184" s="18" t="s">
        <v>153</v>
      </c>
      <c r="BM184" s="256" t="s">
        <v>248</v>
      </c>
    </row>
    <row r="185" s="12" customFormat="1" ht="22.8" customHeight="1">
      <c r="A185" s="12"/>
      <c r="B185" s="229"/>
      <c r="C185" s="230"/>
      <c r="D185" s="231" t="s">
        <v>82</v>
      </c>
      <c r="E185" s="243" t="s">
        <v>170</v>
      </c>
      <c r="F185" s="243" t="s">
        <v>249</v>
      </c>
      <c r="G185" s="230"/>
      <c r="H185" s="230"/>
      <c r="I185" s="233"/>
      <c r="J185" s="244">
        <f>BK185</f>
        <v>0</v>
      </c>
      <c r="K185" s="230"/>
      <c r="L185" s="235"/>
      <c r="M185" s="236"/>
      <c r="N185" s="237"/>
      <c r="O185" s="237"/>
      <c r="P185" s="238">
        <f>SUM(P186:P191)</f>
        <v>0</v>
      </c>
      <c r="Q185" s="237"/>
      <c r="R185" s="238">
        <f>SUM(R186:R191)</f>
        <v>108.67500000000001</v>
      </c>
      <c r="S185" s="237"/>
      <c r="T185" s="239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40" t="s">
        <v>90</v>
      </c>
      <c r="AT185" s="241" t="s">
        <v>82</v>
      </c>
      <c r="AU185" s="241" t="s">
        <v>90</v>
      </c>
      <c r="AY185" s="240" t="s">
        <v>146</v>
      </c>
      <c r="BK185" s="242">
        <f>SUM(BK186:BK191)</f>
        <v>0</v>
      </c>
    </row>
    <row r="186" s="2" customFormat="1" ht="16.5" customHeight="1">
      <c r="A186" s="40"/>
      <c r="B186" s="41"/>
      <c r="C186" s="245" t="s">
        <v>7</v>
      </c>
      <c r="D186" s="245" t="s">
        <v>148</v>
      </c>
      <c r="E186" s="246" t="s">
        <v>250</v>
      </c>
      <c r="F186" s="247" t="s">
        <v>251</v>
      </c>
      <c r="G186" s="248" t="s">
        <v>161</v>
      </c>
      <c r="H186" s="249">
        <v>315</v>
      </c>
      <c r="I186" s="250"/>
      <c r="J186" s="251">
        <f>ROUND(I186*H186,2)</f>
        <v>0</v>
      </c>
      <c r="K186" s="247" t="s">
        <v>152</v>
      </c>
      <c r="L186" s="46"/>
      <c r="M186" s="252" t="s">
        <v>1</v>
      </c>
      <c r="N186" s="253" t="s">
        <v>48</v>
      </c>
      <c r="O186" s="93"/>
      <c r="P186" s="254">
        <f>O186*H186</f>
        <v>0</v>
      </c>
      <c r="Q186" s="254">
        <v>0.11500000000000001</v>
      </c>
      <c r="R186" s="254">
        <f>Q186*H186</f>
        <v>36.225000000000001</v>
      </c>
      <c r="S186" s="254">
        <v>0</v>
      </c>
      <c r="T186" s="25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56" t="s">
        <v>153</v>
      </c>
      <c r="AT186" s="256" t="s">
        <v>148</v>
      </c>
      <c r="AU186" s="256" t="s">
        <v>92</v>
      </c>
      <c r="AY186" s="18" t="s">
        <v>146</v>
      </c>
      <c r="BE186" s="257">
        <f>IF(N186="základní",J186,0)</f>
        <v>0</v>
      </c>
      <c r="BF186" s="257">
        <f>IF(N186="snížená",J186,0)</f>
        <v>0</v>
      </c>
      <c r="BG186" s="257">
        <f>IF(N186="zákl. přenesená",J186,0)</f>
        <v>0</v>
      </c>
      <c r="BH186" s="257">
        <f>IF(N186="sníž. přenesená",J186,0)</f>
        <v>0</v>
      </c>
      <c r="BI186" s="257">
        <f>IF(N186="nulová",J186,0)</f>
        <v>0</v>
      </c>
      <c r="BJ186" s="18" t="s">
        <v>90</v>
      </c>
      <c r="BK186" s="257">
        <f>ROUND(I186*H186,2)</f>
        <v>0</v>
      </c>
      <c r="BL186" s="18" t="s">
        <v>153</v>
      </c>
      <c r="BM186" s="256" t="s">
        <v>252</v>
      </c>
    </row>
    <row r="187" s="13" customFormat="1">
      <c r="A187" s="13"/>
      <c r="B187" s="258"/>
      <c r="C187" s="259"/>
      <c r="D187" s="260" t="s">
        <v>163</v>
      </c>
      <c r="E187" s="261" t="s">
        <v>1</v>
      </c>
      <c r="F187" s="262" t="s">
        <v>164</v>
      </c>
      <c r="G187" s="259"/>
      <c r="H187" s="263">
        <v>315</v>
      </c>
      <c r="I187" s="264"/>
      <c r="J187" s="259"/>
      <c r="K187" s="259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163</v>
      </c>
      <c r="AU187" s="269" t="s">
        <v>92</v>
      </c>
      <c r="AV187" s="13" t="s">
        <v>92</v>
      </c>
      <c r="AW187" s="13" t="s">
        <v>38</v>
      </c>
      <c r="AX187" s="13" t="s">
        <v>83</v>
      </c>
      <c r="AY187" s="269" t="s">
        <v>146</v>
      </c>
    </row>
    <row r="188" s="14" customFormat="1">
      <c r="A188" s="14"/>
      <c r="B188" s="270"/>
      <c r="C188" s="271"/>
      <c r="D188" s="260" t="s">
        <v>163</v>
      </c>
      <c r="E188" s="272" t="s">
        <v>1</v>
      </c>
      <c r="F188" s="273" t="s">
        <v>165</v>
      </c>
      <c r="G188" s="271"/>
      <c r="H188" s="274">
        <v>315</v>
      </c>
      <c r="I188" s="275"/>
      <c r="J188" s="271"/>
      <c r="K188" s="271"/>
      <c r="L188" s="276"/>
      <c r="M188" s="277"/>
      <c r="N188" s="278"/>
      <c r="O188" s="278"/>
      <c r="P188" s="278"/>
      <c r="Q188" s="278"/>
      <c r="R188" s="278"/>
      <c r="S188" s="278"/>
      <c r="T188" s="27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0" t="s">
        <v>163</v>
      </c>
      <c r="AU188" s="280" t="s">
        <v>92</v>
      </c>
      <c r="AV188" s="14" t="s">
        <v>153</v>
      </c>
      <c r="AW188" s="14" t="s">
        <v>38</v>
      </c>
      <c r="AX188" s="14" t="s">
        <v>90</v>
      </c>
      <c r="AY188" s="280" t="s">
        <v>146</v>
      </c>
    </row>
    <row r="189" s="2" customFormat="1" ht="16.5" customHeight="1">
      <c r="A189" s="40"/>
      <c r="B189" s="41"/>
      <c r="C189" s="245" t="s">
        <v>253</v>
      </c>
      <c r="D189" s="245" t="s">
        <v>148</v>
      </c>
      <c r="E189" s="246" t="s">
        <v>254</v>
      </c>
      <c r="F189" s="247" t="s">
        <v>255</v>
      </c>
      <c r="G189" s="248" t="s">
        <v>161</v>
      </c>
      <c r="H189" s="249">
        <v>315</v>
      </c>
      <c r="I189" s="250"/>
      <c r="J189" s="251">
        <f>ROUND(I189*H189,2)</f>
        <v>0</v>
      </c>
      <c r="K189" s="247" t="s">
        <v>152</v>
      </c>
      <c r="L189" s="46"/>
      <c r="M189" s="252" t="s">
        <v>1</v>
      </c>
      <c r="N189" s="253" t="s">
        <v>48</v>
      </c>
      <c r="O189" s="93"/>
      <c r="P189" s="254">
        <f>O189*H189</f>
        <v>0</v>
      </c>
      <c r="Q189" s="254">
        <v>0.23000000000000001</v>
      </c>
      <c r="R189" s="254">
        <f>Q189*H189</f>
        <v>72.450000000000003</v>
      </c>
      <c r="S189" s="254">
        <v>0</v>
      </c>
      <c r="T189" s="25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56" t="s">
        <v>153</v>
      </c>
      <c r="AT189" s="256" t="s">
        <v>148</v>
      </c>
      <c r="AU189" s="256" t="s">
        <v>92</v>
      </c>
      <c r="AY189" s="18" t="s">
        <v>146</v>
      </c>
      <c r="BE189" s="257">
        <f>IF(N189="základní",J189,0)</f>
        <v>0</v>
      </c>
      <c r="BF189" s="257">
        <f>IF(N189="snížená",J189,0)</f>
        <v>0</v>
      </c>
      <c r="BG189" s="257">
        <f>IF(N189="zákl. přenesená",J189,0)</f>
        <v>0</v>
      </c>
      <c r="BH189" s="257">
        <f>IF(N189="sníž. přenesená",J189,0)</f>
        <v>0</v>
      </c>
      <c r="BI189" s="257">
        <f>IF(N189="nulová",J189,0)</f>
        <v>0</v>
      </c>
      <c r="BJ189" s="18" t="s">
        <v>90</v>
      </c>
      <c r="BK189" s="257">
        <f>ROUND(I189*H189,2)</f>
        <v>0</v>
      </c>
      <c r="BL189" s="18" t="s">
        <v>153</v>
      </c>
      <c r="BM189" s="256" t="s">
        <v>256</v>
      </c>
    </row>
    <row r="190" s="13" customFormat="1">
      <c r="A190" s="13"/>
      <c r="B190" s="258"/>
      <c r="C190" s="259"/>
      <c r="D190" s="260" t="s">
        <v>163</v>
      </c>
      <c r="E190" s="261" t="s">
        <v>1</v>
      </c>
      <c r="F190" s="262" t="s">
        <v>164</v>
      </c>
      <c r="G190" s="259"/>
      <c r="H190" s="263">
        <v>315</v>
      </c>
      <c r="I190" s="264"/>
      <c r="J190" s="259"/>
      <c r="K190" s="259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163</v>
      </c>
      <c r="AU190" s="269" t="s">
        <v>92</v>
      </c>
      <c r="AV190" s="13" t="s">
        <v>92</v>
      </c>
      <c r="AW190" s="13" t="s">
        <v>38</v>
      </c>
      <c r="AX190" s="13" t="s">
        <v>83</v>
      </c>
      <c r="AY190" s="269" t="s">
        <v>146</v>
      </c>
    </row>
    <row r="191" s="14" customFormat="1">
      <c r="A191" s="14"/>
      <c r="B191" s="270"/>
      <c r="C191" s="271"/>
      <c r="D191" s="260" t="s">
        <v>163</v>
      </c>
      <c r="E191" s="272" t="s">
        <v>1</v>
      </c>
      <c r="F191" s="273" t="s">
        <v>165</v>
      </c>
      <c r="G191" s="271"/>
      <c r="H191" s="274">
        <v>315</v>
      </c>
      <c r="I191" s="275"/>
      <c r="J191" s="271"/>
      <c r="K191" s="271"/>
      <c r="L191" s="276"/>
      <c r="M191" s="277"/>
      <c r="N191" s="278"/>
      <c r="O191" s="278"/>
      <c r="P191" s="278"/>
      <c r="Q191" s="278"/>
      <c r="R191" s="278"/>
      <c r="S191" s="278"/>
      <c r="T191" s="27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0" t="s">
        <v>163</v>
      </c>
      <c r="AU191" s="280" t="s">
        <v>92</v>
      </c>
      <c r="AV191" s="14" t="s">
        <v>153</v>
      </c>
      <c r="AW191" s="14" t="s">
        <v>38</v>
      </c>
      <c r="AX191" s="14" t="s">
        <v>90</v>
      </c>
      <c r="AY191" s="280" t="s">
        <v>146</v>
      </c>
    </row>
    <row r="192" s="12" customFormat="1" ht="22.8" customHeight="1">
      <c r="A192" s="12"/>
      <c r="B192" s="229"/>
      <c r="C192" s="230"/>
      <c r="D192" s="231" t="s">
        <v>82</v>
      </c>
      <c r="E192" s="243" t="s">
        <v>191</v>
      </c>
      <c r="F192" s="243" t="s">
        <v>257</v>
      </c>
      <c r="G192" s="230"/>
      <c r="H192" s="230"/>
      <c r="I192" s="233"/>
      <c r="J192" s="244">
        <f>BK192</f>
        <v>0</v>
      </c>
      <c r="K192" s="230"/>
      <c r="L192" s="235"/>
      <c r="M192" s="236"/>
      <c r="N192" s="237"/>
      <c r="O192" s="237"/>
      <c r="P192" s="238">
        <f>SUM(P193:P196)</f>
        <v>0</v>
      </c>
      <c r="Q192" s="237"/>
      <c r="R192" s="238">
        <f>SUM(R193:R196)</f>
        <v>5.4612800000000004</v>
      </c>
      <c r="S192" s="237"/>
      <c r="T192" s="239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40" t="s">
        <v>90</v>
      </c>
      <c r="AT192" s="241" t="s">
        <v>82</v>
      </c>
      <c r="AU192" s="241" t="s">
        <v>90</v>
      </c>
      <c r="AY192" s="240" t="s">
        <v>146</v>
      </c>
      <c r="BK192" s="242">
        <f>SUM(BK193:BK196)</f>
        <v>0</v>
      </c>
    </row>
    <row r="193" s="2" customFormat="1" ht="16.5" customHeight="1">
      <c r="A193" s="40"/>
      <c r="B193" s="41"/>
      <c r="C193" s="245" t="s">
        <v>258</v>
      </c>
      <c r="D193" s="245" t="s">
        <v>148</v>
      </c>
      <c r="E193" s="246" t="s">
        <v>259</v>
      </c>
      <c r="F193" s="247" t="s">
        <v>260</v>
      </c>
      <c r="G193" s="248" t="s">
        <v>261</v>
      </c>
      <c r="H193" s="249">
        <v>8</v>
      </c>
      <c r="I193" s="250"/>
      <c r="J193" s="251">
        <f>ROUND(I193*H193,2)</f>
        <v>0</v>
      </c>
      <c r="K193" s="247" t="s">
        <v>152</v>
      </c>
      <c r="L193" s="46"/>
      <c r="M193" s="252" t="s">
        <v>1</v>
      </c>
      <c r="N193" s="253" t="s">
        <v>48</v>
      </c>
      <c r="O193" s="93"/>
      <c r="P193" s="254">
        <f>O193*H193</f>
        <v>0</v>
      </c>
      <c r="Q193" s="254">
        <v>0.68266000000000004</v>
      </c>
      <c r="R193" s="254">
        <f>Q193*H193</f>
        <v>5.4612800000000004</v>
      </c>
      <c r="S193" s="254">
        <v>0</v>
      </c>
      <c r="T193" s="25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56" t="s">
        <v>153</v>
      </c>
      <c r="AT193" s="256" t="s">
        <v>148</v>
      </c>
      <c r="AU193" s="256" t="s">
        <v>92</v>
      </c>
      <c r="AY193" s="18" t="s">
        <v>146</v>
      </c>
      <c r="BE193" s="257">
        <f>IF(N193="základní",J193,0)</f>
        <v>0</v>
      </c>
      <c r="BF193" s="257">
        <f>IF(N193="snížená",J193,0)</f>
        <v>0</v>
      </c>
      <c r="BG193" s="257">
        <f>IF(N193="zákl. přenesená",J193,0)</f>
        <v>0</v>
      </c>
      <c r="BH193" s="257">
        <f>IF(N193="sníž. přenesená",J193,0)</f>
        <v>0</v>
      </c>
      <c r="BI193" s="257">
        <f>IF(N193="nulová",J193,0)</f>
        <v>0</v>
      </c>
      <c r="BJ193" s="18" t="s">
        <v>90</v>
      </c>
      <c r="BK193" s="257">
        <f>ROUND(I193*H193,2)</f>
        <v>0</v>
      </c>
      <c r="BL193" s="18" t="s">
        <v>153</v>
      </c>
      <c r="BM193" s="256" t="s">
        <v>262</v>
      </c>
    </row>
    <row r="194" s="13" customFormat="1">
      <c r="A194" s="13"/>
      <c r="B194" s="258"/>
      <c r="C194" s="259"/>
      <c r="D194" s="260" t="s">
        <v>163</v>
      </c>
      <c r="E194" s="261" t="s">
        <v>1</v>
      </c>
      <c r="F194" s="262" t="s">
        <v>263</v>
      </c>
      <c r="G194" s="259"/>
      <c r="H194" s="263">
        <v>8</v>
      </c>
      <c r="I194" s="264"/>
      <c r="J194" s="259"/>
      <c r="K194" s="259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163</v>
      </c>
      <c r="AU194" s="269" t="s">
        <v>92</v>
      </c>
      <c r="AV194" s="13" t="s">
        <v>92</v>
      </c>
      <c r="AW194" s="13" t="s">
        <v>38</v>
      </c>
      <c r="AX194" s="13" t="s">
        <v>83</v>
      </c>
      <c r="AY194" s="269" t="s">
        <v>146</v>
      </c>
    </row>
    <row r="195" s="14" customFormat="1">
      <c r="A195" s="14"/>
      <c r="B195" s="270"/>
      <c r="C195" s="271"/>
      <c r="D195" s="260" t="s">
        <v>163</v>
      </c>
      <c r="E195" s="272" t="s">
        <v>1</v>
      </c>
      <c r="F195" s="273" t="s">
        <v>165</v>
      </c>
      <c r="G195" s="271"/>
      <c r="H195" s="274">
        <v>8</v>
      </c>
      <c r="I195" s="275"/>
      <c r="J195" s="271"/>
      <c r="K195" s="271"/>
      <c r="L195" s="276"/>
      <c r="M195" s="277"/>
      <c r="N195" s="278"/>
      <c r="O195" s="278"/>
      <c r="P195" s="278"/>
      <c r="Q195" s="278"/>
      <c r="R195" s="278"/>
      <c r="S195" s="278"/>
      <c r="T195" s="27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0" t="s">
        <v>163</v>
      </c>
      <c r="AU195" s="280" t="s">
        <v>92</v>
      </c>
      <c r="AV195" s="14" t="s">
        <v>153</v>
      </c>
      <c r="AW195" s="14" t="s">
        <v>38</v>
      </c>
      <c r="AX195" s="14" t="s">
        <v>90</v>
      </c>
      <c r="AY195" s="280" t="s">
        <v>146</v>
      </c>
    </row>
    <row r="196" s="2" customFormat="1" ht="16.5" customHeight="1">
      <c r="A196" s="40"/>
      <c r="B196" s="41"/>
      <c r="C196" s="245" t="s">
        <v>264</v>
      </c>
      <c r="D196" s="245" t="s">
        <v>148</v>
      </c>
      <c r="E196" s="246" t="s">
        <v>265</v>
      </c>
      <c r="F196" s="247" t="s">
        <v>266</v>
      </c>
      <c r="G196" s="248" t="s">
        <v>261</v>
      </c>
      <c r="H196" s="249">
        <v>8</v>
      </c>
      <c r="I196" s="250"/>
      <c r="J196" s="251">
        <f>ROUND(I196*H196,2)</f>
        <v>0</v>
      </c>
      <c r="K196" s="247" t="s">
        <v>152</v>
      </c>
      <c r="L196" s="46"/>
      <c r="M196" s="252" t="s">
        <v>1</v>
      </c>
      <c r="N196" s="253" t="s">
        <v>48</v>
      </c>
      <c r="O196" s="93"/>
      <c r="P196" s="254">
        <f>O196*H196</f>
        <v>0</v>
      </c>
      <c r="Q196" s="254">
        <v>0</v>
      </c>
      <c r="R196" s="254">
        <f>Q196*H196</f>
        <v>0</v>
      </c>
      <c r="S196" s="254">
        <v>0</v>
      </c>
      <c r="T196" s="25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56" t="s">
        <v>153</v>
      </c>
      <c r="AT196" s="256" t="s">
        <v>148</v>
      </c>
      <c r="AU196" s="256" t="s">
        <v>92</v>
      </c>
      <c r="AY196" s="18" t="s">
        <v>146</v>
      </c>
      <c r="BE196" s="257">
        <f>IF(N196="základní",J196,0)</f>
        <v>0</v>
      </c>
      <c r="BF196" s="257">
        <f>IF(N196="snížená",J196,0)</f>
        <v>0</v>
      </c>
      <c r="BG196" s="257">
        <f>IF(N196="zákl. přenesená",J196,0)</f>
        <v>0</v>
      </c>
      <c r="BH196" s="257">
        <f>IF(N196="sníž. přenesená",J196,0)</f>
        <v>0</v>
      </c>
      <c r="BI196" s="257">
        <f>IF(N196="nulová",J196,0)</f>
        <v>0</v>
      </c>
      <c r="BJ196" s="18" t="s">
        <v>90</v>
      </c>
      <c r="BK196" s="257">
        <f>ROUND(I196*H196,2)</f>
        <v>0</v>
      </c>
      <c r="BL196" s="18" t="s">
        <v>153</v>
      </c>
      <c r="BM196" s="256" t="s">
        <v>267</v>
      </c>
    </row>
    <row r="197" s="12" customFormat="1" ht="22.8" customHeight="1">
      <c r="A197" s="12"/>
      <c r="B197" s="229"/>
      <c r="C197" s="230"/>
      <c r="D197" s="231" t="s">
        <v>82</v>
      </c>
      <c r="E197" s="243" t="s">
        <v>268</v>
      </c>
      <c r="F197" s="243" t="s">
        <v>269</v>
      </c>
      <c r="G197" s="230"/>
      <c r="H197" s="230"/>
      <c r="I197" s="233"/>
      <c r="J197" s="244">
        <f>BK197</f>
        <v>0</v>
      </c>
      <c r="K197" s="230"/>
      <c r="L197" s="235"/>
      <c r="M197" s="236"/>
      <c r="N197" s="237"/>
      <c r="O197" s="237"/>
      <c r="P197" s="238">
        <f>SUM(P198:P202)</f>
        <v>0</v>
      </c>
      <c r="Q197" s="237"/>
      <c r="R197" s="238">
        <f>SUM(R198:R202)</f>
        <v>0</v>
      </c>
      <c r="S197" s="237"/>
      <c r="T197" s="239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40" t="s">
        <v>90</v>
      </c>
      <c r="AT197" s="241" t="s">
        <v>82</v>
      </c>
      <c r="AU197" s="241" t="s">
        <v>90</v>
      </c>
      <c r="AY197" s="240" t="s">
        <v>146</v>
      </c>
      <c r="BK197" s="242">
        <f>SUM(BK198:BK202)</f>
        <v>0</v>
      </c>
    </row>
    <row r="198" s="2" customFormat="1" ht="16.5" customHeight="1">
      <c r="A198" s="40"/>
      <c r="B198" s="41"/>
      <c r="C198" s="245" t="s">
        <v>270</v>
      </c>
      <c r="D198" s="245" t="s">
        <v>148</v>
      </c>
      <c r="E198" s="246" t="s">
        <v>271</v>
      </c>
      <c r="F198" s="247" t="s">
        <v>272</v>
      </c>
      <c r="G198" s="248" t="s">
        <v>273</v>
      </c>
      <c r="H198" s="249">
        <v>91.349999999999994</v>
      </c>
      <c r="I198" s="250"/>
      <c r="J198" s="251">
        <f>ROUND(I198*H198,2)</f>
        <v>0</v>
      </c>
      <c r="K198" s="247" t="s">
        <v>152</v>
      </c>
      <c r="L198" s="46"/>
      <c r="M198" s="252" t="s">
        <v>1</v>
      </c>
      <c r="N198" s="253" t="s">
        <v>48</v>
      </c>
      <c r="O198" s="93"/>
      <c r="P198" s="254">
        <f>O198*H198</f>
        <v>0</v>
      </c>
      <c r="Q198" s="254">
        <v>0</v>
      </c>
      <c r="R198" s="254">
        <f>Q198*H198</f>
        <v>0</v>
      </c>
      <c r="S198" s="254">
        <v>0</v>
      </c>
      <c r="T198" s="25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56" t="s">
        <v>153</v>
      </c>
      <c r="AT198" s="256" t="s">
        <v>148</v>
      </c>
      <c r="AU198" s="256" t="s">
        <v>92</v>
      </c>
      <c r="AY198" s="18" t="s">
        <v>146</v>
      </c>
      <c r="BE198" s="257">
        <f>IF(N198="základní",J198,0)</f>
        <v>0</v>
      </c>
      <c r="BF198" s="257">
        <f>IF(N198="snížená",J198,0)</f>
        <v>0</v>
      </c>
      <c r="BG198" s="257">
        <f>IF(N198="zákl. přenesená",J198,0)</f>
        <v>0</v>
      </c>
      <c r="BH198" s="257">
        <f>IF(N198="sníž. přenesená",J198,0)</f>
        <v>0</v>
      </c>
      <c r="BI198" s="257">
        <f>IF(N198="nulová",J198,0)</f>
        <v>0</v>
      </c>
      <c r="BJ198" s="18" t="s">
        <v>90</v>
      </c>
      <c r="BK198" s="257">
        <f>ROUND(I198*H198,2)</f>
        <v>0</v>
      </c>
      <c r="BL198" s="18" t="s">
        <v>153</v>
      </c>
      <c r="BM198" s="256" t="s">
        <v>274</v>
      </c>
    </row>
    <row r="199" s="2" customFormat="1" ht="16.5" customHeight="1">
      <c r="A199" s="40"/>
      <c r="B199" s="41"/>
      <c r="C199" s="245" t="s">
        <v>275</v>
      </c>
      <c r="D199" s="245" t="s">
        <v>148</v>
      </c>
      <c r="E199" s="246" t="s">
        <v>276</v>
      </c>
      <c r="F199" s="247" t="s">
        <v>277</v>
      </c>
      <c r="G199" s="248" t="s">
        <v>273</v>
      </c>
      <c r="H199" s="249">
        <v>91.349999999999994</v>
      </c>
      <c r="I199" s="250"/>
      <c r="J199" s="251">
        <f>ROUND(I199*H199,2)</f>
        <v>0</v>
      </c>
      <c r="K199" s="247" t="s">
        <v>152</v>
      </c>
      <c r="L199" s="46"/>
      <c r="M199" s="252" t="s">
        <v>1</v>
      </c>
      <c r="N199" s="253" t="s">
        <v>48</v>
      </c>
      <c r="O199" s="93"/>
      <c r="P199" s="254">
        <f>O199*H199</f>
        <v>0</v>
      </c>
      <c r="Q199" s="254">
        <v>0</v>
      </c>
      <c r="R199" s="254">
        <f>Q199*H199</f>
        <v>0</v>
      </c>
      <c r="S199" s="254">
        <v>0</v>
      </c>
      <c r="T199" s="255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56" t="s">
        <v>153</v>
      </c>
      <c r="AT199" s="256" t="s">
        <v>148</v>
      </c>
      <c r="AU199" s="256" t="s">
        <v>92</v>
      </c>
      <c r="AY199" s="18" t="s">
        <v>146</v>
      </c>
      <c r="BE199" s="257">
        <f>IF(N199="základní",J199,0)</f>
        <v>0</v>
      </c>
      <c r="BF199" s="257">
        <f>IF(N199="snížená",J199,0)</f>
        <v>0</v>
      </c>
      <c r="BG199" s="257">
        <f>IF(N199="zákl. přenesená",J199,0)</f>
        <v>0</v>
      </c>
      <c r="BH199" s="257">
        <f>IF(N199="sníž. přenesená",J199,0)</f>
        <v>0</v>
      </c>
      <c r="BI199" s="257">
        <f>IF(N199="nulová",J199,0)</f>
        <v>0</v>
      </c>
      <c r="BJ199" s="18" t="s">
        <v>90</v>
      </c>
      <c r="BK199" s="257">
        <f>ROUND(I199*H199,2)</f>
        <v>0</v>
      </c>
      <c r="BL199" s="18" t="s">
        <v>153</v>
      </c>
      <c r="BM199" s="256" t="s">
        <v>278</v>
      </c>
    </row>
    <row r="200" s="2" customFormat="1" ht="16.5" customHeight="1">
      <c r="A200" s="40"/>
      <c r="B200" s="41"/>
      <c r="C200" s="245" t="s">
        <v>279</v>
      </c>
      <c r="D200" s="245" t="s">
        <v>148</v>
      </c>
      <c r="E200" s="246" t="s">
        <v>280</v>
      </c>
      <c r="F200" s="247" t="s">
        <v>281</v>
      </c>
      <c r="G200" s="248" t="s">
        <v>273</v>
      </c>
      <c r="H200" s="249">
        <v>91.349999999999994</v>
      </c>
      <c r="I200" s="250"/>
      <c r="J200" s="251">
        <f>ROUND(I200*H200,2)</f>
        <v>0</v>
      </c>
      <c r="K200" s="247" t="s">
        <v>152</v>
      </c>
      <c r="L200" s="46"/>
      <c r="M200" s="252" t="s">
        <v>1</v>
      </c>
      <c r="N200" s="253" t="s">
        <v>48</v>
      </c>
      <c r="O200" s="93"/>
      <c r="P200" s="254">
        <f>O200*H200</f>
        <v>0</v>
      </c>
      <c r="Q200" s="254">
        <v>0</v>
      </c>
      <c r="R200" s="254">
        <f>Q200*H200</f>
        <v>0</v>
      </c>
      <c r="S200" s="254">
        <v>0</v>
      </c>
      <c r="T200" s="25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56" t="s">
        <v>153</v>
      </c>
      <c r="AT200" s="256" t="s">
        <v>148</v>
      </c>
      <c r="AU200" s="256" t="s">
        <v>92</v>
      </c>
      <c r="AY200" s="18" t="s">
        <v>146</v>
      </c>
      <c r="BE200" s="257">
        <f>IF(N200="základní",J200,0)</f>
        <v>0</v>
      </c>
      <c r="BF200" s="257">
        <f>IF(N200="snížená",J200,0)</f>
        <v>0</v>
      </c>
      <c r="BG200" s="257">
        <f>IF(N200="zákl. přenesená",J200,0)</f>
        <v>0</v>
      </c>
      <c r="BH200" s="257">
        <f>IF(N200="sníž. přenesená",J200,0)</f>
        <v>0</v>
      </c>
      <c r="BI200" s="257">
        <f>IF(N200="nulová",J200,0)</f>
        <v>0</v>
      </c>
      <c r="BJ200" s="18" t="s">
        <v>90</v>
      </c>
      <c r="BK200" s="257">
        <f>ROUND(I200*H200,2)</f>
        <v>0</v>
      </c>
      <c r="BL200" s="18" t="s">
        <v>153</v>
      </c>
      <c r="BM200" s="256" t="s">
        <v>282</v>
      </c>
    </row>
    <row r="201" s="2" customFormat="1" ht="16.5" customHeight="1">
      <c r="A201" s="40"/>
      <c r="B201" s="41"/>
      <c r="C201" s="245" t="s">
        <v>283</v>
      </c>
      <c r="D201" s="245" t="s">
        <v>148</v>
      </c>
      <c r="E201" s="246" t="s">
        <v>284</v>
      </c>
      <c r="F201" s="247" t="s">
        <v>285</v>
      </c>
      <c r="G201" s="248" t="s">
        <v>273</v>
      </c>
      <c r="H201" s="249">
        <v>1827</v>
      </c>
      <c r="I201" s="250"/>
      <c r="J201" s="251">
        <f>ROUND(I201*H201,2)</f>
        <v>0</v>
      </c>
      <c r="K201" s="247" t="s">
        <v>152</v>
      </c>
      <c r="L201" s="46"/>
      <c r="M201" s="252" t="s">
        <v>1</v>
      </c>
      <c r="N201" s="253" t="s">
        <v>48</v>
      </c>
      <c r="O201" s="93"/>
      <c r="P201" s="254">
        <f>O201*H201</f>
        <v>0</v>
      </c>
      <c r="Q201" s="254">
        <v>0</v>
      </c>
      <c r="R201" s="254">
        <f>Q201*H201</f>
        <v>0</v>
      </c>
      <c r="S201" s="254">
        <v>0</v>
      </c>
      <c r="T201" s="255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56" t="s">
        <v>153</v>
      </c>
      <c r="AT201" s="256" t="s">
        <v>148</v>
      </c>
      <c r="AU201" s="256" t="s">
        <v>92</v>
      </c>
      <c r="AY201" s="18" t="s">
        <v>146</v>
      </c>
      <c r="BE201" s="257">
        <f>IF(N201="základní",J201,0)</f>
        <v>0</v>
      </c>
      <c r="BF201" s="257">
        <f>IF(N201="snížená",J201,0)</f>
        <v>0</v>
      </c>
      <c r="BG201" s="257">
        <f>IF(N201="zákl. přenesená",J201,0)</f>
        <v>0</v>
      </c>
      <c r="BH201" s="257">
        <f>IF(N201="sníž. přenesená",J201,0)</f>
        <v>0</v>
      </c>
      <c r="BI201" s="257">
        <f>IF(N201="nulová",J201,0)</f>
        <v>0</v>
      </c>
      <c r="BJ201" s="18" t="s">
        <v>90</v>
      </c>
      <c r="BK201" s="257">
        <f>ROUND(I201*H201,2)</f>
        <v>0</v>
      </c>
      <c r="BL201" s="18" t="s">
        <v>153</v>
      </c>
      <c r="BM201" s="256" t="s">
        <v>286</v>
      </c>
    </row>
    <row r="202" s="13" customFormat="1">
      <c r="A202" s="13"/>
      <c r="B202" s="258"/>
      <c r="C202" s="259"/>
      <c r="D202" s="260" t="s">
        <v>163</v>
      </c>
      <c r="E202" s="259"/>
      <c r="F202" s="262" t="s">
        <v>287</v>
      </c>
      <c r="G202" s="259"/>
      <c r="H202" s="263">
        <v>1827</v>
      </c>
      <c r="I202" s="264"/>
      <c r="J202" s="259"/>
      <c r="K202" s="259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163</v>
      </c>
      <c r="AU202" s="269" t="s">
        <v>92</v>
      </c>
      <c r="AV202" s="13" t="s">
        <v>92</v>
      </c>
      <c r="AW202" s="13" t="s">
        <v>4</v>
      </c>
      <c r="AX202" s="13" t="s">
        <v>90</v>
      </c>
      <c r="AY202" s="269" t="s">
        <v>146</v>
      </c>
    </row>
    <row r="203" s="12" customFormat="1" ht="22.8" customHeight="1">
      <c r="A203" s="12"/>
      <c r="B203" s="229"/>
      <c r="C203" s="230"/>
      <c r="D203" s="231" t="s">
        <v>82</v>
      </c>
      <c r="E203" s="243" t="s">
        <v>288</v>
      </c>
      <c r="F203" s="243" t="s">
        <v>289</v>
      </c>
      <c r="G203" s="230"/>
      <c r="H203" s="230"/>
      <c r="I203" s="233"/>
      <c r="J203" s="244">
        <f>BK203</f>
        <v>0</v>
      </c>
      <c r="K203" s="230"/>
      <c r="L203" s="235"/>
      <c r="M203" s="236"/>
      <c r="N203" s="237"/>
      <c r="O203" s="237"/>
      <c r="P203" s="238">
        <f>P204</f>
        <v>0</v>
      </c>
      <c r="Q203" s="237"/>
      <c r="R203" s="238">
        <f>R204</f>
        <v>0</v>
      </c>
      <c r="S203" s="237"/>
      <c r="T203" s="239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40" t="s">
        <v>90</v>
      </c>
      <c r="AT203" s="241" t="s">
        <v>82</v>
      </c>
      <c r="AU203" s="241" t="s">
        <v>90</v>
      </c>
      <c r="AY203" s="240" t="s">
        <v>146</v>
      </c>
      <c r="BK203" s="242">
        <f>BK204</f>
        <v>0</v>
      </c>
    </row>
    <row r="204" s="2" customFormat="1" ht="16.5" customHeight="1">
      <c r="A204" s="40"/>
      <c r="B204" s="41"/>
      <c r="C204" s="245" t="s">
        <v>290</v>
      </c>
      <c r="D204" s="245" t="s">
        <v>148</v>
      </c>
      <c r="E204" s="246" t="s">
        <v>291</v>
      </c>
      <c r="F204" s="247" t="s">
        <v>292</v>
      </c>
      <c r="G204" s="248" t="s">
        <v>273</v>
      </c>
      <c r="H204" s="249">
        <v>286.40600000000001</v>
      </c>
      <c r="I204" s="250"/>
      <c r="J204" s="251">
        <f>ROUND(I204*H204,2)</f>
        <v>0</v>
      </c>
      <c r="K204" s="247" t="s">
        <v>152</v>
      </c>
      <c r="L204" s="46"/>
      <c r="M204" s="252" t="s">
        <v>1</v>
      </c>
      <c r="N204" s="253" t="s">
        <v>48</v>
      </c>
      <c r="O204" s="93"/>
      <c r="P204" s="254">
        <f>O204*H204</f>
        <v>0</v>
      </c>
      <c r="Q204" s="254">
        <v>0</v>
      </c>
      <c r="R204" s="254">
        <f>Q204*H204</f>
        <v>0</v>
      </c>
      <c r="S204" s="254">
        <v>0</v>
      </c>
      <c r="T204" s="25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56" t="s">
        <v>153</v>
      </c>
      <c r="AT204" s="256" t="s">
        <v>148</v>
      </c>
      <c r="AU204" s="256" t="s">
        <v>92</v>
      </c>
      <c r="AY204" s="18" t="s">
        <v>146</v>
      </c>
      <c r="BE204" s="257">
        <f>IF(N204="základní",J204,0)</f>
        <v>0</v>
      </c>
      <c r="BF204" s="257">
        <f>IF(N204="snížená",J204,0)</f>
        <v>0</v>
      </c>
      <c r="BG204" s="257">
        <f>IF(N204="zákl. přenesená",J204,0)</f>
        <v>0</v>
      </c>
      <c r="BH204" s="257">
        <f>IF(N204="sníž. přenesená",J204,0)</f>
        <v>0</v>
      </c>
      <c r="BI204" s="257">
        <f>IF(N204="nulová",J204,0)</f>
        <v>0</v>
      </c>
      <c r="BJ204" s="18" t="s">
        <v>90</v>
      </c>
      <c r="BK204" s="257">
        <f>ROUND(I204*H204,2)</f>
        <v>0</v>
      </c>
      <c r="BL204" s="18" t="s">
        <v>153</v>
      </c>
      <c r="BM204" s="256" t="s">
        <v>293</v>
      </c>
    </row>
    <row r="205" s="12" customFormat="1" ht="25.92" customHeight="1">
      <c r="A205" s="12"/>
      <c r="B205" s="229"/>
      <c r="C205" s="230"/>
      <c r="D205" s="231" t="s">
        <v>82</v>
      </c>
      <c r="E205" s="232" t="s">
        <v>294</v>
      </c>
      <c r="F205" s="232" t="s">
        <v>294</v>
      </c>
      <c r="G205" s="230"/>
      <c r="H205" s="230"/>
      <c r="I205" s="233"/>
      <c r="J205" s="234">
        <f>BK205</f>
        <v>0</v>
      </c>
      <c r="K205" s="230"/>
      <c r="L205" s="235"/>
      <c r="M205" s="236"/>
      <c r="N205" s="237"/>
      <c r="O205" s="237"/>
      <c r="P205" s="238">
        <f>P206+P211+P214+P221+P224+P243</f>
        <v>0</v>
      </c>
      <c r="Q205" s="237"/>
      <c r="R205" s="238">
        <f>R206+R211+R214+R221+R224+R243</f>
        <v>0</v>
      </c>
      <c r="S205" s="237"/>
      <c r="T205" s="239">
        <f>T206+T211+T214+T221+T224+T243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40" t="s">
        <v>170</v>
      </c>
      <c r="AT205" s="241" t="s">
        <v>82</v>
      </c>
      <c r="AU205" s="241" t="s">
        <v>83</v>
      </c>
      <c r="AY205" s="240" t="s">
        <v>146</v>
      </c>
      <c r="BK205" s="242">
        <f>BK206+BK211+BK214+BK221+BK224+BK243</f>
        <v>0</v>
      </c>
    </row>
    <row r="206" s="12" customFormat="1" ht="22.8" customHeight="1">
      <c r="A206" s="12"/>
      <c r="B206" s="229"/>
      <c r="C206" s="230"/>
      <c r="D206" s="231" t="s">
        <v>82</v>
      </c>
      <c r="E206" s="243" t="s">
        <v>295</v>
      </c>
      <c r="F206" s="243" t="s">
        <v>296</v>
      </c>
      <c r="G206" s="230"/>
      <c r="H206" s="230"/>
      <c r="I206" s="233"/>
      <c r="J206" s="244">
        <f>BK206</f>
        <v>0</v>
      </c>
      <c r="K206" s="230"/>
      <c r="L206" s="235"/>
      <c r="M206" s="236"/>
      <c r="N206" s="237"/>
      <c r="O206" s="237"/>
      <c r="P206" s="238">
        <f>SUM(P207:P210)</f>
        <v>0</v>
      </c>
      <c r="Q206" s="237"/>
      <c r="R206" s="238">
        <f>SUM(R207:R210)</f>
        <v>0</v>
      </c>
      <c r="S206" s="237"/>
      <c r="T206" s="239">
        <f>SUM(T207:T210)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40" t="s">
        <v>170</v>
      </c>
      <c r="AT206" s="241" t="s">
        <v>82</v>
      </c>
      <c r="AU206" s="241" t="s">
        <v>90</v>
      </c>
      <c r="AY206" s="240" t="s">
        <v>146</v>
      </c>
      <c r="BK206" s="242">
        <f>SUM(BK207:BK210)</f>
        <v>0</v>
      </c>
    </row>
    <row r="207" s="2" customFormat="1" ht="16.5" customHeight="1">
      <c r="A207" s="40"/>
      <c r="B207" s="41"/>
      <c r="C207" s="245" t="s">
        <v>297</v>
      </c>
      <c r="D207" s="245" t="s">
        <v>148</v>
      </c>
      <c r="E207" s="246" t="s">
        <v>298</v>
      </c>
      <c r="F207" s="247" t="s">
        <v>299</v>
      </c>
      <c r="G207" s="248" t="s">
        <v>300</v>
      </c>
      <c r="H207" s="249">
        <v>1</v>
      </c>
      <c r="I207" s="250"/>
      <c r="J207" s="251">
        <f>ROUND(I207*H207,2)</f>
        <v>0</v>
      </c>
      <c r="K207" s="247" t="s">
        <v>152</v>
      </c>
      <c r="L207" s="46"/>
      <c r="M207" s="252" t="s">
        <v>1</v>
      </c>
      <c r="N207" s="253" t="s">
        <v>48</v>
      </c>
      <c r="O207" s="93"/>
      <c r="P207" s="254">
        <f>O207*H207</f>
        <v>0</v>
      </c>
      <c r="Q207" s="254">
        <v>0</v>
      </c>
      <c r="R207" s="254">
        <f>Q207*H207</f>
        <v>0</v>
      </c>
      <c r="S207" s="254">
        <v>0</v>
      </c>
      <c r="T207" s="255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56" t="s">
        <v>301</v>
      </c>
      <c r="AT207" s="256" t="s">
        <v>148</v>
      </c>
      <c r="AU207" s="256" t="s">
        <v>92</v>
      </c>
      <c r="AY207" s="18" t="s">
        <v>146</v>
      </c>
      <c r="BE207" s="257">
        <f>IF(N207="základní",J207,0)</f>
        <v>0</v>
      </c>
      <c r="BF207" s="257">
        <f>IF(N207="snížená",J207,0)</f>
        <v>0</v>
      </c>
      <c r="BG207" s="257">
        <f>IF(N207="zákl. přenesená",J207,0)</f>
        <v>0</v>
      </c>
      <c r="BH207" s="257">
        <f>IF(N207="sníž. přenesená",J207,0)</f>
        <v>0</v>
      </c>
      <c r="BI207" s="257">
        <f>IF(N207="nulová",J207,0)</f>
        <v>0</v>
      </c>
      <c r="BJ207" s="18" t="s">
        <v>90</v>
      </c>
      <c r="BK207" s="257">
        <f>ROUND(I207*H207,2)</f>
        <v>0</v>
      </c>
      <c r="BL207" s="18" t="s">
        <v>301</v>
      </c>
      <c r="BM207" s="256" t="s">
        <v>302</v>
      </c>
    </row>
    <row r="208" s="2" customFormat="1">
      <c r="A208" s="40"/>
      <c r="B208" s="41"/>
      <c r="C208" s="42"/>
      <c r="D208" s="260" t="s">
        <v>179</v>
      </c>
      <c r="E208" s="42"/>
      <c r="F208" s="281" t="s">
        <v>303</v>
      </c>
      <c r="G208" s="42"/>
      <c r="H208" s="42"/>
      <c r="I208" s="156"/>
      <c r="J208" s="42"/>
      <c r="K208" s="42"/>
      <c r="L208" s="46"/>
      <c r="M208" s="282"/>
      <c r="N208" s="283"/>
      <c r="O208" s="93"/>
      <c r="P208" s="93"/>
      <c r="Q208" s="93"/>
      <c r="R208" s="93"/>
      <c r="S208" s="93"/>
      <c r="T208" s="94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8" t="s">
        <v>179</v>
      </c>
      <c r="AU208" s="18" t="s">
        <v>92</v>
      </c>
    </row>
    <row r="209" s="2" customFormat="1" ht="16.5" customHeight="1">
      <c r="A209" s="40"/>
      <c r="B209" s="41"/>
      <c r="C209" s="245" t="s">
        <v>304</v>
      </c>
      <c r="D209" s="245" t="s">
        <v>148</v>
      </c>
      <c r="E209" s="246" t="s">
        <v>305</v>
      </c>
      <c r="F209" s="247" t="s">
        <v>306</v>
      </c>
      <c r="G209" s="248" t="s">
        <v>300</v>
      </c>
      <c r="H209" s="249">
        <v>1</v>
      </c>
      <c r="I209" s="250"/>
      <c r="J209" s="251">
        <f>ROUND(I209*H209,2)</f>
        <v>0</v>
      </c>
      <c r="K209" s="247" t="s">
        <v>152</v>
      </c>
      <c r="L209" s="46"/>
      <c r="M209" s="252" t="s">
        <v>1</v>
      </c>
      <c r="N209" s="253" t="s">
        <v>48</v>
      </c>
      <c r="O209" s="93"/>
      <c r="P209" s="254">
        <f>O209*H209</f>
        <v>0</v>
      </c>
      <c r="Q209" s="254">
        <v>0</v>
      </c>
      <c r="R209" s="254">
        <f>Q209*H209</f>
        <v>0</v>
      </c>
      <c r="S209" s="254">
        <v>0</v>
      </c>
      <c r="T209" s="25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56" t="s">
        <v>301</v>
      </c>
      <c r="AT209" s="256" t="s">
        <v>148</v>
      </c>
      <c r="AU209" s="256" t="s">
        <v>92</v>
      </c>
      <c r="AY209" s="18" t="s">
        <v>146</v>
      </c>
      <c r="BE209" s="257">
        <f>IF(N209="základní",J209,0)</f>
        <v>0</v>
      </c>
      <c r="BF209" s="257">
        <f>IF(N209="snížená",J209,0)</f>
        <v>0</v>
      </c>
      <c r="BG209" s="257">
        <f>IF(N209="zákl. přenesená",J209,0)</f>
        <v>0</v>
      </c>
      <c r="BH209" s="257">
        <f>IF(N209="sníž. přenesená",J209,0)</f>
        <v>0</v>
      </c>
      <c r="BI209" s="257">
        <f>IF(N209="nulová",J209,0)</f>
        <v>0</v>
      </c>
      <c r="BJ209" s="18" t="s">
        <v>90</v>
      </c>
      <c r="BK209" s="257">
        <f>ROUND(I209*H209,2)</f>
        <v>0</v>
      </c>
      <c r="BL209" s="18" t="s">
        <v>301</v>
      </c>
      <c r="BM209" s="256" t="s">
        <v>307</v>
      </c>
    </row>
    <row r="210" s="2" customFormat="1">
      <c r="A210" s="40"/>
      <c r="B210" s="41"/>
      <c r="C210" s="42"/>
      <c r="D210" s="260" t="s">
        <v>179</v>
      </c>
      <c r="E210" s="42"/>
      <c r="F210" s="281" t="s">
        <v>308</v>
      </c>
      <c r="G210" s="42"/>
      <c r="H210" s="42"/>
      <c r="I210" s="156"/>
      <c r="J210" s="42"/>
      <c r="K210" s="42"/>
      <c r="L210" s="46"/>
      <c r="M210" s="282"/>
      <c r="N210" s="283"/>
      <c r="O210" s="93"/>
      <c r="P210" s="93"/>
      <c r="Q210" s="93"/>
      <c r="R210" s="93"/>
      <c r="S210" s="93"/>
      <c r="T210" s="94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8" t="s">
        <v>179</v>
      </c>
      <c r="AU210" s="18" t="s">
        <v>92</v>
      </c>
    </row>
    <row r="211" s="12" customFormat="1" ht="22.8" customHeight="1">
      <c r="A211" s="12"/>
      <c r="B211" s="229"/>
      <c r="C211" s="230"/>
      <c r="D211" s="231" t="s">
        <v>82</v>
      </c>
      <c r="E211" s="243" t="s">
        <v>309</v>
      </c>
      <c r="F211" s="243" t="s">
        <v>310</v>
      </c>
      <c r="G211" s="230"/>
      <c r="H211" s="230"/>
      <c r="I211" s="233"/>
      <c r="J211" s="244">
        <f>BK211</f>
        <v>0</v>
      </c>
      <c r="K211" s="230"/>
      <c r="L211" s="235"/>
      <c r="M211" s="236"/>
      <c r="N211" s="237"/>
      <c r="O211" s="237"/>
      <c r="P211" s="238">
        <f>SUM(P212:P213)</f>
        <v>0</v>
      </c>
      <c r="Q211" s="237"/>
      <c r="R211" s="238">
        <f>SUM(R212:R213)</f>
        <v>0</v>
      </c>
      <c r="S211" s="237"/>
      <c r="T211" s="239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40" t="s">
        <v>170</v>
      </c>
      <c r="AT211" s="241" t="s">
        <v>82</v>
      </c>
      <c r="AU211" s="241" t="s">
        <v>90</v>
      </c>
      <c r="AY211" s="240" t="s">
        <v>146</v>
      </c>
      <c r="BK211" s="242">
        <f>SUM(BK212:BK213)</f>
        <v>0</v>
      </c>
    </row>
    <row r="212" s="2" customFormat="1" ht="16.5" customHeight="1">
      <c r="A212" s="40"/>
      <c r="B212" s="41"/>
      <c r="C212" s="245" t="s">
        <v>311</v>
      </c>
      <c r="D212" s="245" t="s">
        <v>148</v>
      </c>
      <c r="E212" s="246" t="s">
        <v>312</v>
      </c>
      <c r="F212" s="247" t="s">
        <v>313</v>
      </c>
      <c r="G212" s="248" t="s">
        <v>300</v>
      </c>
      <c r="H212" s="249">
        <v>1</v>
      </c>
      <c r="I212" s="250"/>
      <c r="J212" s="251">
        <f>ROUND(I212*H212,2)</f>
        <v>0</v>
      </c>
      <c r="K212" s="247" t="s">
        <v>152</v>
      </c>
      <c r="L212" s="46"/>
      <c r="M212" s="252" t="s">
        <v>1</v>
      </c>
      <c r="N212" s="253" t="s">
        <v>48</v>
      </c>
      <c r="O212" s="93"/>
      <c r="P212" s="254">
        <f>O212*H212</f>
        <v>0</v>
      </c>
      <c r="Q212" s="254">
        <v>0</v>
      </c>
      <c r="R212" s="254">
        <f>Q212*H212</f>
        <v>0</v>
      </c>
      <c r="S212" s="254">
        <v>0</v>
      </c>
      <c r="T212" s="255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56" t="s">
        <v>301</v>
      </c>
      <c r="AT212" s="256" t="s">
        <v>148</v>
      </c>
      <c r="AU212" s="256" t="s">
        <v>92</v>
      </c>
      <c r="AY212" s="18" t="s">
        <v>146</v>
      </c>
      <c r="BE212" s="257">
        <f>IF(N212="základní",J212,0)</f>
        <v>0</v>
      </c>
      <c r="BF212" s="257">
        <f>IF(N212="snížená",J212,0)</f>
        <v>0</v>
      </c>
      <c r="BG212" s="257">
        <f>IF(N212="zákl. přenesená",J212,0)</f>
        <v>0</v>
      </c>
      <c r="BH212" s="257">
        <f>IF(N212="sníž. přenesená",J212,0)</f>
        <v>0</v>
      </c>
      <c r="BI212" s="257">
        <f>IF(N212="nulová",J212,0)</f>
        <v>0</v>
      </c>
      <c r="BJ212" s="18" t="s">
        <v>90</v>
      </c>
      <c r="BK212" s="257">
        <f>ROUND(I212*H212,2)</f>
        <v>0</v>
      </c>
      <c r="BL212" s="18" t="s">
        <v>301</v>
      </c>
      <c r="BM212" s="256" t="s">
        <v>314</v>
      </c>
    </row>
    <row r="213" s="2" customFormat="1">
      <c r="A213" s="40"/>
      <c r="B213" s="41"/>
      <c r="C213" s="42"/>
      <c r="D213" s="260" t="s">
        <v>179</v>
      </c>
      <c r="E213" s="42"/>
      <c r="F213" s="281" t="s">
        <v>315</v>
      </c>
      <c r="G213" s="42"/>
      <c r="H213" s="42"/>
      <c r="I213" s="156"/>
      <c r="J213" s="42"/>
      <c r="K213" s="42"/>
      <c r="L213" s="46"/>
      <c r="M213" s="282"/>
      <c r="N213" s="283"/>
      <c r="O213" s="93"/>
      <c r="P213" s="93"/>
      <c r="Q213" s="93"/>
      <c r="R213" s="93"/>
      <c r="S213" s="93"/>
      <c r="T213" s="94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8" t="s">
        <v>179</v>
      </c>
      <c r="AU213" s="18" t="s">
        <v>92</v>
      </c>
    </row>
    <row r="214" s="12" customFormat="1" ht="22.8" customHeight="1">
      <c r="A214" s="12"/>
      <c r="B214" s="229"/>
      <c r="C214" s="230"/>
      <c r="D214" s="231" t="s">
        <v>82</v>
      </c>
      <c r="E214" s="243" t="s">
        <v>316</v>
      </c>
      <c r="F214" s="243" t="s">
        <v>317</v>
      </c>
      <c r="G214" s="230"/>
      <c r="H214" s="230"/>
      <c r="I214" s="233"/>
      <c r="J214" s="244">
        <f>BK214</f>
        <v>0</v>
      </c>
      <c r="K214" s="230"/>
      <c r="L214" s="235"/>
      <c r="M214" s="236"/>
      <c r="N214" s="237"/>
      <c r="O214" s="237"/>
      <c r="P214" s="238">
        <f>SUM(P215:P220)</f>
        <v>0</v>
      </c>
      <c r="Q214" s="237"/>
      <c r="R214" s="238">
        <f>SUM(R215:R220)</f>
        <v>0</v>
      </c>
      <c r="S214" s="237"/>
      <c r="T214" s="239">
        <f>SUM(T215:T220)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40" t="s">
        <v>170</v>
      </c>
      <c r="AT214" s="241" t="s">
        <v>82</v>
      </c>
      <c r="AU214" s="241" t="s">
        <v>90</v>
      </c>
      <c r="AY214" s="240" t="s">
        <v>146</v>
      </c>
      <c r="BK214" s="242">
        <f>SUM(BK215:BK220)</f>
        <v>0</v>
      </c>
    </row>
    <row r="215" s="2" customFormat="1" ht="16.5" customHeight="1">
      <c r="A215" s="40"/>
      <c r="B215" s="41"/>
      <c r="C215" s="245" t="s">
        <v>318</v>
      </c>
      <c r="D215" s="245" t="s">
        <v>148</v>
      </c>
      <c r="E215" s="246" t="s">
        <v>319</v>
      </c>
      <c r="F215" s="247" t="s">
        <v>320</v>
      </c>
      <c r="G215" s="248" t="s">
        <v>300</v>
      </c>
      <c r="H215" s="249">
        <v>1</v>
      </c>
      <c r="I215" s="250"/>
      <c r="J215" s="251">
        <f>ROUND(I215*H215,2)</f>
        <v>0</v>
      </c>
      <c r="K215" s="247" t="s">
        <v>152</v>
      </c>
      <c r="L215" s="46"/>
      <c r="M215" s="252" t="s">
        <v>1</v>
      </c>
      <c r="N215" s="253" t="s">
        <v>48</v>
      </c>
      <c r="O215" s="93"/>
      <c r="P215" s="254">
        <f>O215*H215</f>
        <v>0</v>
      </c>
      <c r="Q215" s="254">
        <v>0</v>
      </c>
      <c r="R215" s="254">
        <f>Q215*H215</f>
        <v>0</v>
      </c>
      <c r="S215" s="254">
        <v>0</v>
      </c>
      <c r="T215" s="25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56" t="s">
        <v>301</v>
      </c>
      <c r="AT215" s="256" t="s">
        <v>148</v>
      </c>
      <c r="AU215" s="256" t="s">
        <v>92</v>
      </c>
      <c r="AY215" s="18" t="s">
        <v>146</v>
      </c>
      <c r="BE215" s="257">
        <f>IF(N215="základní",J215,0)</f>
        <v>0</v>
      </c>
      <c r="BF215" s="257">
        <f>IF(N215="snížená",J215,0)</f>
        <v>0</v>
      </c>
      <c r="BG215" s="257">
        <f>IF(N215="zákl. přenesená",J215,0)</f>
        <v>0</v>
      </c>
      <c r="BH215" s="257">
        <f>IF(N215="sníž. přenesená",J215,0)</f>
        <v>0</v>
      </c>
      <c r="BI215" s="257">
        <f>IF(N215="nulová",J215,0)</f>
        <v>0</v>
      </c>
      <c r="BJ215" s="18" t="s">
        <v>90</v>
      </c>
      <c r="BK215" s="257">
        <f>ROUND(I215*H215,2)</f>
        <v>0</v>
      </c>
      <c r="BL215" s="18" t="s">
        <v>301</v>
      </c>
      <c r="BM215" s="256" t="s">
        <v>321</v>
      </c>
    </row>
    <row r="216" s="2" customFormat="1">
      <c r="A216" s="40"/>
      <c r="B216" s="41"/>
      <c r="C216" s="42"/>
      <c r="D216" s="260" t="s">
        <v>179</v>
      </c>
      <c r="E216" s="42"/>
      <c r="F216" s="281" t="s">
        <v>322</v>
      </c>
      <c r="G216" s="42"/>
      <c r="H216" s="42"/>
      <c r="I216" s="156"/>
      <c r="J216" s="42"/>
      <c r="K216" s="42"/>
      <c r="L216" s="46"/>
      <c r="M216" s="282"/>
      <c r="N216" s="283"/>
      <c r="O216" s="93"/>
      <c r="P216" s="93"/>
      <c r="Q216" s="93"/>
      <c r="R216" s="93"/>
      <c r="S216" s="93"/>
      <c r="T216" s="94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8" t="s">
        <v>179</v>
      </c>
      <c r="AU216" s="18" t="s">
        <v>92</v>
      </c>
    </row>
    <row r="217" s="2" customFormat="1" ht="16.5" customHeight="1">
      <c r="A217" s="40"/>
      <c r="B217" s="41"/>
      <c r="C217" s="245" t="s">
        <v>323</v>
      </c>
      <c r="D217" s="245" t="s">
        <v>148</v>
      </c>
      <c r="E217" s="246" t="s">
        <v>324</v>
      </c>
      <c r="F217" s="247" t="s">
        <v>325</v>
      </c>
      <c r="G217" s="248" t="s">
        <v>300</v>
      </c>
      <c r="H217" s="249">
        <v>1</v>
      </c>
      <c r="I217" s="250"/>
      <c r="J217" s="251">
        <f>ROUND(I217*H217,2)</f>
        <v>0</v>
      </c>
      <c r="K217" s="247" t="s">
        <v>152</v>
      </c>
      <c r="L217" s="46"/>
      <c r="M217" s="252" t="s">
        <v>1</v>
      </c>
      <c r="N217" s="253" t="s">
        <v>48</v>
      </c>
      <c r="O217" s="93"/>
      <c r="P217" s="254">
        <f>O217*H217</f>
        <v>0</v>
      </c>
      <c r="Q217" s="254">
        <v>0</v>
      </c>
      <c r="R217" s="254">
        <f>Q217*H217</f>
        <v>0</v>
      </c>
      <c r="S217" s="254">
        <v>0</v>
      </c>
      <c r="T217" s="25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56" t="s">
        <v>301</v>
      </c>
      <c r="AT217" s="256" t="s">
        <v>148</v>
      </c>
      <c r="AU217" s="256" t="s">
        <v>92</v>
      </c>
      <c r="AY217" s="18" t="s">
        <v>146</v>
      </c>
      <c r="BE217" s="257">
        <f>IF(N217="základní",J217,0)</f>
        <v>0</v>
      </c>
      <c r="BF217" s="257">
        <f>IF(N217="snížená",J217,0)</f>
        <v>0</v>
      </c>
      <c r="BG217" s="257">
        <f>IF(N217="zákl. přenesená",J217,0)</f>
        <v>0</v>
      </c>
      <c r="BH217" s="257">
        <f>IF(N217="sníž. přenesená",J217,0)</f>
        <v>0</v>
      </c>
      <c r="BI217" s="257">
        <f>IF(N217="nulová",J217,0)</f>
        <v>0</v>
      </c>
      <c r="BJ217" s="18" t="s">
        <v>90</v>
      </c>
      <c r="BK217" s="257">
        <f>ROUND(I217*H217,2)</f>
        <v>0</v>
      </c>
      <c r="BL217" s="18" t="s">
        <v>301</v>
      </c>
      <c r="BM217" s="256" t="s">
        <v>326</v>
      </c>
    </row>
    <row r="218" s="2" customFormat="1">
      <c r="A218" s="40"/>
      <c r="B218" s="41"/>
      <c r="C218" s="42"/>
      <c r="D218" s="260" t="s">
        <v>179</v>
      </c>
      <c r="E218" s="42"/>
      <c r="F218" s="281" t="s">
        <v>327</v>
      </c>
      <c r="G218" s="42"/>
      <c r="H218" s="42"/>
      <c r="I218" s="156"/>
      <c r="J218" s="42"/>
      <c r="K218" s="42"/>
      <c r="L218" s="46"/>
      <c r="M218" s="282"/>
      <c r="N218" s="283"/>
      <c r="O218" s="93"/>
      <c r="P218" s="93"/>
      <c r="Q218" s="93"/>
      <c r="R218" s="93"/>
      <c r="S218" s="93"/>
      <c r="T218" s="94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179</v>
      </c>
      <c r="AU218" s="18" t="s">
        <v>92</v>
      </c>
    </row>
    <row r="219" s="2" customFormat="1" ht="16.5" customHeight="1">
      <c r="A219" s="40"/>
      <c r="B219" s="41"/>
      <c r="C219" s="245" t="s">
        <v>328</v>
      </c>
      <c r="D219" s="245" t="s">
        <v>148</v>
      </c>
      <c r="E219" s="246" t="s">
        <v>329</v>
      </c>
      <c r="F219" s="247" t="s">
        <v>330</v>
      </c>
      <c r="G219" s="248" t="s">
        <v>300</v>
      </c>
      <c r="H219" s="249">
        <v>1</v>
      </c>
      <c r="I219" s="250"/>
      <c r="J219" s="251">
        <f>ROUND(I219*H219,2)</f>
        <v>0</v>
      </c>
      <c r="K219" s="247" t="s">
        <v>152</v>
      </c>
      <c r="L219" s="46"/>
      <c r="M219" s="252" t="s">
        <v>1</v>
      </c>
      <c r="N219" s="253" t="s">
        <v>48</v>
      </c>
      <c r="O219" s="93"/>
      <c r="P219" s="254">
        <f>O219*H219</f>
        <v>0</v>
      </c>
      <c r="Q219" s="254">
        <v>0</v>
      </c>
      <c r="R219" s="254">
        <f>Q219*H219</f>
        <v>0</v>
      </c>
      <c r="S219" s="254">
        <v>0</v>
      </c>
      <c r="T219" s="25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56" t="s">
        <v>301</v>
      </c>
      <c r="AT219" s="256" t="s">
        <v>148</v>
      </c>
      <c r="AU219" s="256" t="s">
        <v>92</v>
      </c>
      <c r="AY219" s="18" t="s">
        <v>146</v>
      </c>
      <c r="BE219" s="257">
        <f>IF(N219="základní",J219,0)</f>
        <v>0</v>
      </c>
      <c r="BF219" s="257">
        <f>IF(N219="snížená",J219,0)</f>
        <v>0</v>
      </c>
      <c r="BG219" s="257">
        <f>IF(N219="zákl. přenesená",J219,0)</f>
        <v>0</v>
      </c>
      <c r="BH219" s="257">
        <f>IF(N219="sníž. přenesená",J219,0)</f>
        <v>0</v>
      </c>
      <c r="BI219" s="257">
        <f>IF(N219="nulová",J219,0)</f>
        <v>0</v>
      </c>
      <c r="BJ219" s="18" t="s">
        <v>90</v>
      </c>
      <c r="BK219" s="257">
        <f>ROUND(I219*H219,2)</f>
        <v>0</v>
      </c>
      <c r="BL219" s="18" t="s">
        <v>301</v>
      </c>
      <c r="BM219" s="256" t="s">
        <v>331</v>
      </c>
    </row>
    <row r="220" s="2" customFormat="1">
      <c r="A220" s="40"/>
      <c r="B220" s="41"/>
      <c r="C220" s="42"/>
      <c r="D220" s="260" t="s">
        <v>179</v>
      </c>
      <c r="E220" s="42"/>
      <c r="F220" s="281" t="s">
        <v>332</v>
      </c>
      <c r="G220" s="42"/>
      <c r="H220" s="42"/>
      <c r="I220" s="156"/>
      <c r="J220" s="42"/>
      <c r="K220" s="42"/>
      <c r="L220" s="46"/>
      <c r="M220" s="282"/>
      <c r="N220" s="283"/>
      <c r="O220" s="93"/>
      <c r="P220" s="93"/>
      <c r="Q220" s="93"/>
      <c r="R220" s="93"/>
      <c r="S220" s="93"/>
      <c r="T220" s="94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8" t="s">
        <v>179</v>
      </c>
      <c r="AU220" s="18" t="s">
        <v>92</v>
      </c>
    </row>
    <row r="221" s="12" customFormat="1" ht="22.8" customHeight="1">
      <c r="A221" s="12"/>
      <c r="B221" s="229"/>
      <c r="C221" s="230"/>
      <c r="D221" s="231" t="s">
        <v>82</v>
      </c>
      <c r="E221" s="243" t="s">
        <v>333</v>
      </c>
      <c r="F221" s="243" t="s">
        <v>334</v>
      </c>
      <c r="G221" s="230"/>
      <c r="H221" s="230"/>
      <c r="I221" s="233"/>
      <c r="J221" s="244">
        <f>BK221</f>
        <v>0</v>
      </c>
      <c r="K221" s="230"/>
      <c r="L221" s="235"/>
      <c r="M221" s="236"/>
      <c r="N221" s="237"/>
      <c r="O221" s="237"/>
      <c r="P221" s="238">
        <f>SUM(P222:P223)</f>
        <v>0</v>
      </c>
      <c r="Q221" s="237"/>
      <c r="R221" s="238">
        <f>SUM(R222:R223)</f>
        <v>0</v>
      </c>
      <c r="S221" s="237"/>
      <c r="T221" s="239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40" t="s">
        <v>170</v>
      </c>
      <c r="AT221" s="241" t="s">
        <v>82</v>
      </c>
      <c r="AU221" s="241" t="s">
        <v>90</v>
      </c>
      <c r="AY221" s="240" t="s">
        <v>146</v>
      </c>
      <c r="BK221" s="242">
        <f>SUM(BK222:BK223)</f>
        <v>0</v>
      </c>
    </row>
    <row r="222" s="2" customFormat="1" ht="16.5" customHeight="1">
      <c r="A222" s="40"/>
      <c r="B222" s="41"/>
      <c r="C222" s="245" t="s">
        <v>335</v>
      </c>
      <c r="D222" s="245" t="s">
        <v>148</v>
      </c>
      <c r="E222" s="246" t="s">
        <v>336</v>
      </c>
      <c r="F222" s="247" t="s">
        <v>337</v>
      </c>
      <c r="G222" s="248" t="s">
        <v>300</v>
      </c>
      <c r="H222" s="249">
        <v>1</v>
      </c>
      <c r="I222" s="250"/>
      <c r="J222" s="251">
        <f>ROUND(I222*H222,2)</f>
        <v>0</v>
      </c>
      <c r="K222" s="247" t="s">
        <v>152</v>
      </c>
      <c r="L222" s="46"/>
      <c r="M222" s="252" t="s">
        <v>1</v>
      </c>
      <c r="N222" s="253" t="s">
        <v>48</v>
      </c>
      <c r="O222" s="93"/>
      <c r="P222" s="254">
        <f>O222*H222</f>
        <v>0</v>
      </c>
      <c r="Q222" s="254">
        <v>0</v>
      </c>
      <c r="R222" s="254">
        <f>Q222*H222</f>
        <v>0</v>
      </c>
      <c r="S222" s="254">
        <v>0</v>
      </c>
      <c r="T222" s="25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56" t="s">
        <v>301</v>
      </c>
      <c r="AT222" s="256" t="s">
        <v>148</v>
      </c>
      <c r="AU222" s="256" t="s">
        <v>92</v>
      </c>
      <c r="AY222" s="18" t="s">
        <v>146</v>
      </c>
      <c r="BE222" s="257">
        <f>IF(N222="základní",J222,0)</f>
        <v>0</v>
      </c>
      <c r="BF222" s="257">
        <f>IF(N222="snížená",J222,0)</f>
        <v>0</v>
      </c>
      <c r="BG222" s="257">
        <f>IF(N222="zákl. přenesená",J222,0)</f>
        <v>0</v>
      </c>
      <c r="BH222" s="257">
        <f>IF(N222="sníž. přenesená",J222,0)</f>
        <v>0</v>
      </c>
      <c r="BI222" s="257">
        <f>IF(N222="nulová",J222,0)</f>
        <v>0</v>
      </c>
      <c r="BJ222" s="18" t="s">
        <v>90</v>
      </c>
      <c r="BK222" s="257">
        <f>ROUND(I222*H222,2)</f>
        <v>0</v>
      </c>
      <c r="BL222" s="18" t="s">
        <v>301</v>
      </c>
      <c r="BM222" s="256" t="s">
        <v>338</v>
      </c>
    </row>
    <row r="223" s="2" customFormat="1">
      <c r="A223" s="40"/>
      <c r="B223" s="41"/>
      <c r="C223" s="42"/>
      <c r="D223" s="260" t="s">
        <v>179</v>
      </c>
      <c r="E223" s="42"/>
      <c r="F223" s="281" t="s">
        <v>339</v>
      </c>
      <c r="G223" s="42"/>
      <c r="H223" s="42"/>
      <c r="I223" s="156"/>
      <c r="J223" s="42"/>
      <c r="K223" s="42"/>
      <c r="L223" s="46"/>
      <c r="M223" s="282"/>
      <c r="N223" s="283"/>
      <c r="O223" s="93"/>
      <c r="P223" s="93"/>
      <c r="Q223" s="93"/>
      <c r="R223" s="93"/>
      <c r="S223" s="93"/>
      <c r="T223" s="94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179</v>
      </c>
      <c r="AU223" s="18" t="s">
        <v>92</v>
      </c>
    </row>
    <row r="224" s="12" customFormat="1" ht="22.8" customHeight="1">
      <c r="A224" s="12"/>
      <c r="B224" s="229"/>
      <c r="C224" s="230"/>
      <c r="D224" s="231" t="s">
        <v>82</v>
      </c>
      <c r="E224" s="243" t="s">
        <v>340</v>
      </c>
      <c r="F224" s="243" t="s">
        <v>341</v>
      </c>
      <c r="G224" s="230"/>
      <c r="H224" s="230"/>
      <c r="I224" s="233"/>
      <c r="J224" s="244">
        <f>BK224</f>
        <v>0</v>
      </c>
      <c r="K224" s="230"/>
      <c r="L224" s="235"/>
      <c r="M224" s="236"/>
      <c r="N224" s="237"/>
      <c r="O224" s="237"/>
      <c r="P224" s="238">
        <f>SUM(P225:P242)</f>
        <v>0</v>
      </c>
      <c r="Q224" s="237"/>
      <c r="R224" s="238">
        <f>SUM(R225:R242)</f>
        <v>0</v>
      </c>
      <c r="S224" s="237"/>
      <c r="T224" s="239">
        <f>SUM(T225:T242)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40" t="s">
        <v>170</v>
      </c>
      <c r="AT224" s="241" t="s">
        <v>82</v>
      </c>
      <c r="AU224" s="241" t="s">
        <v>90</v>
      </c>
      <c r="AY224" s="240" t="s">
        <v>146</v>
      </c>
      <c r="BK224" s="242">
        <f>SUM(BK225:BK242)</f>
        <v>0</v>
      </c>
    </row>
    <row r="225" s="2" customFormat="1" ht="16.5" customHeight="1">
      <c r="A225" s="40"/>
      <c r="B225" s="41"/>
      <c r="C225" s="245" t="s">
        <v>342</v>
      </c>
      <c r="D225" s="245" t="s">
        <v>148</v>
      </c>
      <c r="E225" s="246" t="s">
        <v>343</v>
      </c>
      <c r="F225" s="247" t="s">
        <v>344</v>
      </c>
      <c r="G225" s="248" t="s">
        <v>300</v>
      </c>
      <c r="H225" s="249">
        <v>1</v>
      </c>
      <c r="I225" s="250"/>
      <c r="J225" s="251">
        <f>ROUND(I225*H225,2)</f>
        <v>0</v>
      </c>
      <c r="K225" s="247" t="s">
        <v>152</v>
      </c>
      <c r="L225" s="46"/>
      <c r="M225" s="252" t="s">
        <v>1</v>
      </c>
      <c r="N225" s="253" t="s">
        <v>48</v>
      </c>
      <c r="O225" s="93"/>
      <c r="P225" s="254">
        <f>O225*H225</f>
        <v>0</v>
      </c>
      <c r="Q225" s="254">
        <v>0</v>
      </c>
      <c r="R225" s="254">
        <f>Q225*H225</f>
        <v>0</v>
      </c>
      <c r="S225" s="254">
        <v>0</v>
      </c>
      <c r="T225" s="25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56" t="s">
        <v>301</v>
      </c>
      <c r="AT225" s="256" t="s">
        <v>148</v>
      </c>
      <c r="AU225" s="256" t="s">
        <v>92</v>
      </c>
      <c r="AY225" s="18" t="s">
        <v>146</v>
      </c>
      <c r="BE225" s="257">
        <f>IF(N225="základní",J225,0)</f>
        <v>0</v>
      </c>
      <c r="BF225" s="257">
        <f>IF(N225="snížená",J225,0)</f>
        <v>0</v>
      </c>
      <c r="BG225" s="257">
        <f>IF(N225="zákl. přenesená",J225,0)</f>
        <v>0</v>
      </c>
      <c r="BH225" s="257">
        <f>IF(N225="sníž. přenesená",J225,0)</f>
        <v>0</v>
      </c>
      <c r="BI225" s="257">
        <f>IF(N225="nulová",J225,0)</f>
        <v>0</v>
      </c>
      <c r="BJ225" s="18" t="s">
        <v>90</v>
      </c>
      <c r="BK225" s="257">
        <f>ROUND(I225*H225,2)</f>
        <v>0</v>
      </c>
      <c r="BL225" s="18" t="s">
        <v>301</v>
      </c>
      <c r="BM225" s="256" t="s">
        <v>345</v>
      </c>
    </row>
    <row r="226" s="2" customFormat="1">
      <c r="A226" s="40"/>
      <c r="B226" s="41"/>
      <c r="C226" s="42"/>
      <c r="D226" s="260" t="s">
        <v>179</v>
      </c>
      <c r="E226" s="42"/>
      <c r="F226" s="281" t="s">
        <v>346</v>
      </c>
      <c r="G226" s="42"/>
      <c r="H226" s="42"/>
      <c r="I226" s="156"/>
      <c r="J226" s="42"/>
      <c r="K226" s="42"/>
      <c r="L226" s="46"/>
      <c r="M226" s="282"/>
      <c r="N226" s="283"/>
      <c r="O226" s="93"/>
      <c r="P226" s="93"/>
      <c r="Q226" s="93"/>
      <c r="R226" s="93"/>
      <c r="S226" s="93"/>
      <c r="T226" s="94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179</v>
      </c>
      <c r="AU226" s="18" t="s">
        <v>92</v>
      </c>
    </row>
    <row r="227" s="2" customFormat="1" ht="16.5" customHeight="1">
      <c r="A227" s="40"/>
      <c r="B227" s="41"/>
      <c r="C227" s="245" t="s">
        <v>347</v>
      </c>
      <c r="D227" s="245" t="s">
        <v>148</v>
      </c>
      <c r="E227" s="246" t="s">
        <v>348</v>
      </c>
      <c r="F227" s="247" t="s">
        <v>349</v>
      </c>
      <c r="G227" s="248" t="s">
        <v>300</v>
      </c>
      <c r="H227" s="249">
        <v>1</v>
      </c>
      <c r="I227" s="250"/>
      <c r="J227" s="251">
        <f>ROUND(I227*H227,2)</f>
        <v>0</v>
      </c>
      <c r="K227" s="247" t="s">
        <v>205</v>
      </c>
      <c r="L227" s="46"/>
      <c r="M227" s="252" t="s">
        <v>1</v>
      </c>
      <c r="N227" s="253" t="s">
        <v>48</v>
      </c>
      <c r="O227" s="93"/>
      <c r="P227" s="254">
        <f>O227*H227</f>
        <v>0</v>
      </c>
      <c r="Q227" s="254">
        <v>0</v>
      </c>
      <c r="R227" s="254">
        <f>Q227*H227</f>
        <v>0</v>
      </c>
      <c r="S227" s="254">
        <v>0</v>
      </c>
      <c r="T227" s="25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56" t="s">
        <v>301</v>
      </c>
      <c r="AT227" s="256" t="s">
        <v>148</v>
      </c>
      <c r="AU227" s="256" t="s">
        <v>92</v>
      </c>
      <c r="AY227" s="18" t="s">
        <v>146</v>
      </c>
      <c r="BE227" s="257">
        <f>IF(N227="základní",J227,0)</f>
        <v>0</v>
      </c>
      <c r="BF227" s="257">
        <f>IF(N227="snížená",J227,0)</f>
        <v>0</v>
      </c>
      <c r="BG227" s="257">
        <f>IF(N227="zákl. přenesená",J227,0)</f>
        <v>0</v>
      </c>
      <c r="BH227" s="257">
        <f>IF(N227="sníž. přenesená",J227,0)</f>
        <v>0</v>
      </c>
      <c r="BI227" s="257">
        <f>IF(N227="nulová",J227,0)</f>
        <v>0</v>
      </c>
      <c r="BJ227" s="18" t="s">
        <v>90</v>
      </c>
      <c r="BK227" s="257">
        <f>ROUND(I227*H227,2)</f>
        <v>0</v>
      </c>
      <c r="BL227" s="18" t="s">
        <v>301</v>
      </c>
      <c r="BM227" s="256" t="s">
        <v>350</v>
      </c>
    </row>
    <row r="228" s="2" customFormat="1">
      <c r="A228" s="40"/>
      <c r="B228" s="41"/>
      <c r="C228" s="42"/>
      <c r="D228" s="260" t="s">
        <v>179</v>
      </c>
      <c r="E228" s="42"/>
      <c r="F228" s="281" t="s">
        <v>351</v>
      </c>
      <c r="G228" s="42"/>
      <c r="H228" s="42"/>
      <c r="I228" s="156"/>
      <c r="J228" s="42"/>
      <c r="K228" s="42"/>
      <c r="L228" s="46"/>
      <c r="M228" s="282"/>
      <c r="N228" s="283"/>
      <c r="O228" s="93"/>
      <c r="P228" s="93"/>
      <c r="Q228" s="93"/>
      <c r="R228" s="93"/>
      <c r="S228" s="93"/>
      <c r="T228" s="94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179</v>
      </c>
      <c r="AU228" s="18" t="s">
        <v>92</v>
      </c>
    </row>
    <row r="229" s="2" customFormat="1" ht="16.5" customHeight="1">
      <c r="A229" s="40"/>
      <c r="B229" s="41"/>
      <c r="C229" s="245" t="s">
        <v>352</v>
      </c>
      <c r="D229" s="245" t="s">
        <v>148</v>
      </c>
      <c r="E229" s="246" t="s">
        <v>353</v>
      </c>
      <c r="F229" s="247" t="s">
        <v>354</v>
      </c>
      <c r="G229" s="248" t="s">
        <v>300</v>
      </c>
      <c r="H229" s="249">
        <v>1</v>
      </c>
      <c r="I229" s="250"/>
      <c r="J229" s="251">
        <f>ROUND(I229*H229,2)</f>
        <v>0</v>
      </c>
      <c r="K229" s="247" t="s">
        <v>205</v>
      </c>
      <c r="L229" s="46"/>
      <c r="M229" s="252" t="s">
        <v>1</v>
      </c>
      <c r="N229" s="253" t="s">
        <v>48</v>
      </c>
      <c r="O229" s="93"/>
      <c r="P229" s="254">
        <f>O229*H229</f>
        <v>0</v>
      </c>
      <c r="Q229" s="254">
        <v>0</v>
      </c>
      <c r="R229" s="254">
        <f>Q229*H229</f>
        <v>0</v>
      </c>
      <c r="S229" s="254">
        <v>0</v>
      </c>
      <c r="T229" s="25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56" t="s">
        <v>301</v>
      </c>
      <c r="AT229" s="256" t="s">
        <v>148</v>
      </c>
      <c r="AU229" s="256" t="s">
        <v>92</v>
      </c>
      <c r="AY229" s="18" t="s">
        <v>146</v>
      </c>
      <c r="BE229" s="257">
        <f>IF(N229="základní",J229,0)</f>
        <v>0</v>
      </c>
      <c r="BF229" s="257">
        <f>IF(N229="snížená",J229,0)</f>
        <v>0</v>
      </c>
      <c r="BG229" s="257">
        <f>IF(N229="zákl. přenesená",J229,0)</f>
        <v>0</v>
      </c>
      <c r="BH229" s="257">
        <f>IF(N229="sníž. přenesená",J229,0)</f>
        <v>0</v>
      </c>
      <c r="BI229" s="257">
        <f>IF(N229="nulová",J229,0)</f>
        <v>0</v>
      </c>
      <c r="BJ229" s="18" t="s">
        <v>90</v>
      </c>
      <c r="BK229" s="257">
        <f>ROUND(I229*H229,2)</f>
        <v>0</v>
      </c>
      <c r="BL229" s="18" t="s">
        <v>301</v>
      </c>
      <c r="BM229" s="256" t="s">
        <v>355</v>
      </c>
    </row>
    <row r="230" s="2" customFormat="1">
      <c r="A230" s="40"/>
      <c r="B230" s="41"/>
      <c r="C230" s="42"/>
      <c r="D230" s="260" t="s">
        <v>179</v>
      </c>
      <c r="E230" s="42"/>
      <c r="F230" s="281" t="s">
        <v>356</v>
      </c>
      <c r="G230" s="42"/>
      <c r="H230" s="42"/>
      <c r="I230" s="156"/>
      <c r="J230" s="42"/>
      <c r="K230" s="42"/>
      <c r="L230" s="46"/>
      <c r="M230" s="282"/>
      <c r="N230" s="283"/>
      <c r="O230" s="93"/>
      <c r="P230" s="93"/>
      <c r="Q230" s="93"/>
      <c r="R230" s="93"/>
      <c r="S230" s="93"/>
      <c r="T230" s="94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179</v>
      </c>
      <c r="AU230" s="18" t="s">
        <v>92</v>
      </c>
    </row>
    <row r="231" s="2" customFormat="1" ht="16.5" customHeight="1">
      <c r="A231" s="40"/>
      <c r="B231" s="41"/>
      <c r="C231" s="245" t="s">
        <v>357</v>
      </c>
      <c r="D231" s="245" t="s">
        <v>148</v>
      </c>
      <c r="E231" s="246" t="s">
        <v>358</v>
      </c>
      <c r="F231" s="247" t="s">
        <v>359</v>
      </c>
      <c r="G231" s="248" t="s">
        <v>300</v>
      </c>
      <c r="H231" s="249">
        <v>1</v>
      </c>
      <c r="I231" s="250"/>
      <c r="J231" s="251">
        <f>ROUND(I231*H231,2)</f>
        <v>0</v>
      </c>
      <c r="K231" s="247" t="s">
        <v>205</v>
      </c>
      <c r="L231" s="46"/>
      <c r="M231" s="252" t="s">
        <v>1</v>
      </c>
      <c r="N231" s="253" t="s">
        <v>48</v>
      </c>
      <c r="O231" s="93"/>
      <c r="P231" s="254">
        <f>O231*H231</f>
        <v>0</v>
      </c>
      <c r="Q231" s="254">
        <v>0</v>
      </c>
      <c r="R231" s="254">
        <f>Q231*H231</f>
        <v>0</v>
      </c>
      <c r="S231" s="254">
        <v>0</v>
      </c>
      <c r="T231" s="25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56" t="s">
        <v>301</v>
      </c>
      <c r="AT231" s="256" t="s">
        <v>148</v>
      </c>
      <c r="AU231" s="256" t="s">
        <v>92</v>
      </c>
      <c r="AY231" s="18" t="s">
        <v>146</v>
      </c>
      <c r="BE231" s="257">
        <f>IF(N231="základní",J231,0)</f>
        <v>0</v>
      </c>
      <c r="BF231" s="257">
        <f>IF(N231="snížená",J231,0)</f>
        <v>0</v>
      </c>
      <c r="BG231" s="257">
        <f>IF(N231="zákl. přenesená",J231,0)</f>
        <v>0</v>
      </c>
      <c r="BH231" s="257">
        <f>IF(N231="sníž. přenesená",J231,0)</f>
        <v>0</v>
      </c>
      <c r="BI231" s="257">
        <f>IF(N231="nulová",J231,0)</f>
        <v>0</v>
      </c>
      <c r="BJ231" s="18" t="s">
        <v>90</v>
      </c>
      <c r="BK231" s="257">
        <f>ROUND(I231*H231,2)</f>
        <v>0</v>
      </c>
      <c r="BL231" s="18" t="s">
        <v>301</v>
      </c>
      <c r="BM231" s="256" t="s">
        <v>360</v>
      </c>
    </row>
    <row r="232" s="2" customFormat="1">
      <c r="A232" s="40"/>
      <c r="B232" s="41"/>
      <c r="C232" s="42"/>
      <c r="D232" s="260" t="s">
        <v>179</v>
      </c>
      <c r="E232" s="42"/>
      <c r="F232" s="281" t="s">
        <v>361</v>
      </c>
      <c r="G232" s="42"/>
      <c r="H232" s="42"/>
      <c r="I232" s="156"/>
      <c r="J232" s="42"/>
      <c r="K232" s="42"/>
      <c r="L232" s="46"/>
      <c r="M232" s="282"/>
      <c r="N232" s="283"/>
      <c r="O232" s="93"/>
      <c r="P232" s="93"/>
      <c r="Q232" s="93"/>
      <c r="R232" s="93"/>
      <c r="S232" s="93"/>
      <c r="T232" s="94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8" t="s">
        <v>179</v>
      </c>
      <c r="AU232" s="18" t="s">
        <v>92</v>
      </c>
    </row>
    <row r="233" s="2" customFormat="1" ht="16.5" customHeight="1">
      <c r="A233" s="40"/>
      <c r="B233" s="41"/>
      <c r="C233" s="245" t="s">
        <v>362</v>
      </c>
      <c r="D233" s="245" t="s">
        <v>148</v>
      </c>
      <c r="E233" s="246" t="s">
        <v>363</v>
      </c>
      <c r="F233" s="247" t="s">
        <v>364</v>
      </c>
      <c r="G233" s="248" t="s">
        <v>300</v>
      </c>
      <c r="H233" s="249">
        <v>1</v>
      </c>
      <c r="I233" s="250"/>
      <c r="J233" s="251">
        <f>ROUND(I233*H233,2)</f>
        <v>0</v>
      </c>
      <c r="K233" s="247" t="s">
        <v>205</v>
      </c>
      <c r="L233" s="46"/>
      <c r="M233" s="252" t="s">
        <v>1</v>
      </c>
      <c r="N233" s="253" t="s">
        <v>48</v>
      </c>
      <c r="O233" s="93"/>
      <c r="P233" s="254">
        <f>O233*H233</f>
        <v>0</v>
      </c>
      <c r="Q233" s="254">
        <v>0</v>
      </c>
      <c r="R233" s="254">
        <f>Q233*H233</f>
        <v>0</v>
      </c>
      <c r="S233" s="254">
        <v>0</v>
      </c>
      <c r="T233" s="25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56" t="s">
        <v>301</v>
      </c>
      <c r="AT233" s="256" t="s">
        <v>148</v>
      </c>
      <c r="AU233" s="256" t="s">
        <v>92</v>
      </c>
      <c r="AY233" s="18" t="s">
        <v>146</v>
      </c>
      <c r="BE233" s="257">
        <f>IF(N233="základní",J233,0)</f>
        <v>0</v>
      </c>
      <c r="BF233" s="257">
        <f>IF(N233="snížená",J233,0)</f>
        <v>0</v>
      </c>
      <c r="BG233" s="257">
        <f>IF(N233="zákl. přenesená",J233,0)</f>
        <v>0</v>
      </c>
      <c r="BH233" s="257">
        <f>IF(N233="sníž. přenesená",J233,0)</f>
        <v>0</v>
      </c>
      <c r="BI233" s="257">
        <f>IF(N233="nulová",J233,0)</f>
        <v>0</v>
      </c>
      <c r="BJ233" s="18" t="s">
        <v>90</v>
      </c>
      <c r="BK233" s="257">
        <f>ROUND(I233*H233,2)</f>
        <v>0</v>
      </c>
      <c r="BL233" s="18" t="s">
        <v>301</v>
      </c>
      <c r="BM233" s="256" t="s">
        <v>365</v>
      </c>
    </row>
    <row r="234" s="2" customFormat="1">
      <c r="A234" s="40"/>
      <c r="B234" s="41"/>
      <c r="C234" s="42"/>
      <c r="D234" s="260" t="s">
        <v>179</v>
      </c>
      <c r="E234" s="42"/>
      <c r="F234" s="281" t="s">
        <v>366</v>
      </c>
      <c r="G234" s="42"/>
      <c r="H234" s="42"/>
      <c r="I234" s="156"/>
      <c r="J234" s="42"/>
      <c r="K234" s="42"/>
      <c r="L234" s="46"/>
      <c r="M234" s="282"/>
      <c r="N234" s="283"/>
      <c r="O234" s="93"/>
      <c r="P234" s="93"/>
      <c r="Q234" s="93"/>
      <c r="R234" s="93"/>
      <c r="S234" s="93"/>
      <c r="T234" s="94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179</v>
      </c>
      <c r="AU234" s="18" t="s">
        <v>92</v>
      </c>
    </row>
    <row r="235" s="2" customFormat="1" ht="16.5" customHeight="1">
      <c r="A235" s="40"/>
      <c r="B235" s="41"/>
      <c r="C235" s="245" t="s">
        <v>367</v>
      </c>
      <c r="D235" s="245" t="s">
        <v>148</v>
      </c>
      <c r="E235" s="246" t="s">
        <v>368</v>
      </c>
      <c r="F235" s="247" t="s">
        <v>369</v>
      </c>
      <c r="G235" s="248" t="s">
        <v>300</v>
      </c>
      <c r="H235" s="249">
        <v>1</v>
      </c>
      <c r="I235" s="250"/>
      <c r="J235" s="251">
        <f>ROUND(I235*H235,2)</f>
        <v>0</v>
      </c>
      <c r="K235" s="247" t="s">
        <v>205</v>
      </c>
      <c r="L235" s="46"/>
      <c r="M235" s="252" t="s">
        <v>1</v>
      </c>
      <c r="N235" s="253" t="s">
        <v>48</v>
      </c>
      <c r="O235" s="93"/>
      <c r="P235" s="254">
        <f>O235*H235</f>
        <v>0</v>
      </c>
      <c r="Q235" s="254">
        <v>0</v>
      </c>
      <c r="R235" s="254">
        <f>Q235*H235</f>
        <v>0</v>
      </c>
      <c r="S235" s="254">
        <v>0</v>
      </c>
      <c r="T235" s="25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56" t="s">
        <v>301</v>
      </c>
      <c r="AT235" s="256" t="s">
        <v>148</v>
      </c>
      <c r="AU235" s="256" t="s">
        <v>92</v>
      </c>
      <c r="AY235" s="18" t="s">
        <v>146</v>
      </c>
      <c r="BE235" s="257">
        <f>IF(N235="základní",J235,0)</f>
        <v>0</v>
      </c>
      <c r="BF235" s="257">
        <f>IF(N235="snížená",J235,0)</f>
        <v>0</v>
      </c>
      <c r="BG235" s="257">
        <f>IF(N235="zákl. přenesená",J235,0)</f>
        <v>0</v>
      </c>
      <c r="BH235" s="257">
        <f>IF(N235="sníž. přenesená",J235,0)</f>
        <v>0</v>
      </c>
      <c r="BI235" s="257">
        <f>IF(N235="nulová",J235,0)</f>
        <v>0</v>
      </c>
      <c r="BJ235" s="18" t="s">
        <v>90</v>
      </c>
      <c r="BK235" s="257">
        <f>ROUND(I235*H235,2)</f>
        <v>0</v>
      </c>
      <c r="BL235" s="18" t="s">
        <v>301</v>
      </c>
      <c r="BM235" s="256" t="s">
        <v>370</v>
      </c>
    </row>
    <row r="236" s="2" customFormat="1">
      <c r="A236" s="40"/>
      <c r="B236" s="41"/>
      <c r="C236" s="42"/>
      <c r="D236" s="260" t="s">
        <v>179</v>
      </c>
      <c r="E236" s="42"/>
      <c r="F236" s="281" t="s">
        <v>371</v>
      </c>
      <c r="G236" s="42"/>
      <c r="H236" s="42"/>
      <c r="I236" s="156"/>
      <c r="J236" s="42"/>
      <c r="K236" s="42"/>
      <c r="L236" s="46"/>
      <c r="M236" s="282"/>
      <c r="N236" s="283"/>
      <c r="O236" s="93"/>
      <c r="P236" s="93"/>
      <c r="Q236" s="93"/>
      <c r="R236" s="93"/>
      <c r="S236" s="93"/>
      <c r="T236" s="94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8" t="s">
        <v>179</v>
      </c>
      <c r="AU236" s="18" t="s">
        <v>92</v>
      </c>
    </row>
    <row r="237" s="2" customFormat="1" ht="16.5" customHeight="1">
      <c r="A237" s="40"/>
      <c r="B237" s="41"/>
      <c r="C237" s="245" t="s">
        <v>372</v>
      </c>
      <c r="D237" s="245" t="s">
        <v>148</v>
      </c>
      <c r="E237" s="246" t="s">
        <v>373</v>
      </c>
      <c r="F237" s="247" t="s">
        <v>374</v>
      </c>
      <c r="G237" s="248" t="s">
        <v>300</v>
      </c>
      <c r="H237" s="249">
        <v>1</v>
      </c>
      <c r="I237" s="250"/>
      <c r="J237" s="251">
        <f>ROUND(I237*H237,2)</f>
        <v>0</v>
      </c>
      <c r="K237" s="247" t="s">
        <v>205</v>
      </c>
      <c r="L237" s="46"/>
      <c r="M237" s="252" t="s">
        <v>1</v>
      </c>
      <c r="N237" s="253" t="s">
        <v>48</v>
      </c>
      <c r="O237" s="93"/>
      <c r="P237" s="254">
        <f>O237*H237</f>
        <v>0</v>
      </c>
      <c r="Q237" s="254">
        <v>0</v>
      </c>
      <c r="R237" s="254">
        <f>Q237*H237</f>
        <v>0</v>
      </c>
      <c r="S237" s="254">
        <v>0</v>
      </c>
      <c r="T237" s="25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56" t="s">
        <v>301</v>
      </c>
      <c r="AT237" s="256" t="s">
        <v>148</v>
      </c>
      <c r="AU237" s="256" t="s">
        <v>92</v>
      </c>
      <c r="AY237" s="18" t="s">
        <v>146</v>
      </c>
      <c r="BE237" s="257">
        <f>IF(N237="základní",J237,0)</f>
        <v>0</v>
      </c>
      <c r="BF237" s="257">
        <f>IF(N237="snížená",J237,0)</f>
        <v>0</v>
      </c>
      <c r="BG237" s="257">
        <f>IF(N237="zákl. přenesená",J237,0)</f>
        <v>0</v>
      </c>
      <c r="BH237" s="257">
        <f>IF(N237="sníž. přenesená",J237,0)</f>
        <v>0</v>
      </c>
      <c r="BI237" s="257">
        <f>IF(N237="nulová",J237,0)</f>
        <v>0</v>
      </c>
      <c r="BJ237" s="18" t="s">
        <v>90</v>
      </c>
      <c r="BK237" s="257">
        <f>ROUND(I237*H237,2)</f>
        <v>0</v>
      </c>
      <c r="BL237" s="18" t="s">
        <v>301</v>
      </c>
      <c r="BM237" s="256" t="s">
        <v>375</v>
      </c>
    </row>
    <row r="238" s="2" customFormat="1">
      <c r="A238" s="40"/>
      <c r="B238" s="41"/>
      <c r="C238" s="42"/>
      <c r="D238" s="260" t="s">
        <v>179</v>
      </c>
      <c r="E238" s="42"/>
      <c r="F238" s="281" t="s">
        <v>376</v>
      </c>
      <c r="G238" s="42"/>
      <c r="H238" s="42"/>
      <c r="I238" s="156"/>
      <c r="J238" s="42"/>
      <c r="K238" s="42"/>
      <c r="L238" s="46"/>
      <c r="M238" s="282"/>
      <c r="N238" s="283"/>
      <c r="O238" s="93"/>
      <c r="P238" s="93"/>
      <c r="Q238" s="93"/>
      <c r="R238" s="93"/>
      <c r="S238" s="93"/>
      <c r="T238" s="94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179</v>
      </c>
      <c r="AU238" s="18" t="s">
        <v>92</v>
      </c>
    </row>
    <row r="239" s="2" customFormat="1" ht="16.5" customHeight="1">
      <c r="A239" s="40"/>
      <c r="B239" s="41"/>
      <c r="C239" s="245" t="s">
        <v>377</v>
      </c>
      <c r="D239" s="245" t="s">
        <v>148</v>
      </c>
      <c r="E239" s="246" t="s">
        <v>378</v>
      </c>
      <c r="F239" s="247" t="s">
        <v>379</v>
      </c>
      <c r="G239" s="248" t="s">
        <v>300</v>
      </c>
      <c r="H239" s="249">
        <v>1</v>
      </c>
      <c r="I239" s="250"/>
      <c r="J239" s="251">
        <f>ROUND(I239*H239,2)</f>
        <v>0</v>
      </c>
      <c r="K239" s="247" t="s">
        <v>205</v>
      </c>
      <c r="L239" s="46"/>
      <c r="M239" s="252" t="s">
        <v>1</v>
      </c>
      <c r="N239" s="253" t="s">
        <v>48</v>
      </c>
      <c r="O239" s="93"/>
      <c r="P239" s="254">
        <f>O239*H239</f>
        <v>0</v>
      </c>
      <c r="Q239" s="254">
        <v>0</v>
      </c>
      <c r="R239" s="254">
        <f>Q239*H239</f>
        <v>0</v>
      </c>
      <c r="S239" s="254">
        <v>0</v>
      </c>
      <c r="T239" s="25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56" t="s">
        <v>301</v>
      </c>
      <c r="AT239" s="256" t="s">
        <v>148</v>
      </c>
      <c r="AU239" s="256" t="s">
        <v>92</v>
      </c>
      <c r="AY239" s="18" t="s">
        <v>146</v>
      </c>
      <c r="BE239" s="257">
        <f>IF(N239="základní",J239,0)</f>
        <v>0</v>
      </c>
      <c r="BF239" s="257">
        <f>IF(N239="snížená",J239,0)</f>
        <v>0</v>
      </c>
      <c r="BG239" s="257">
        <f>IF(N239="zákl. přenesená",J239,0)</f>
        <v>0</v>
      </c>
      <c r="BH239" s="257">
        <f>IF(N239="sníž. přenesená",J239,0)</f>
        <v>0</v>
      </c>
      <c r="BI239" s="257">
        <f>IF(N239="nulová",J239,0)</f>
        <v>0</v>
      </c>
      <c r="BJ239" s="18" t="s">
        <v>90</v>
      </c>
      <c r="BK239" s="257">
        <f>ROUND(I239*H239,2)</f>
        <v>0</v>
      </c>
      <c r="BL239" s="18" t="s">
        <v>301</v>
      </c>
      <c r="BM239" s="256" t="s">
        <v>380</v>
      </c>
    </row>
    <row r="240" s="2" customFormat="1">
      <c r="A240" s="40"/>
      <c r="B240" s="41"/>
      <c r="C240" s="42"/>
      <c r="D240" s="260" t="s">
        <v>179</v>
      </c>
      <c r="E240" s="42"/>
      <c r="F240" s="281" t="s">
        <v>381</v>
      </c>
      <c r="G240" s="42"/>
      <c r="H240" s="42"/>
      <c r="I240" s="156"/>
      <c r="J240" s="42"/>
      <c r="K240" s="42"/>
      <c r="L240" s="46"/>
      <c r="M240" s="282"/>
      <c r="N240" s="283"/>
      <c r="O240" s="93"/>
      <c r="P240" s="93"/>
      <c r="Q240" s="93"/>
      <c r="R240" s="93"/>
      <c r="S240" s="93"/>
      <c r="T240" s="94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8" t="s">
        <v>179</v>
      </c>
      <c r="AU240" s="18" t="s">
        <v>92</v>
      </c>
    </row>
    <row r="241" s="2" customFormat="1" ht="16.5" customHeight="1">
      <c r="A241" s="40"/>
      <c r="B241" s="41"/>
      <c r="C241" s="245" t="s">
        <v>382</v>
      </c>
      <c r="D241" s="245" t="s">
        <v>148</v>
      </c>
      <c r="E241" s="246" t="s">
        <v>383</v>
      </c>
      <c r="F241" s="247" t="s">
        <v>384</v>
      </c>
      <c r="G241" s="248" t="s">
        <v>300</v>
      </c>
      <c r="H241" s="249">
        <v>1</v>
      </c>
      <c r="I241" s="250"/>
      <c r="J241" s="251">
        <f>ROUND(I241*H241,2)</f>
        <v>0</v>
      </c>
      <c r="K241" s="247" t="s">
        <v>205</v>
      </c>
      <c r="L241" s="46"/>
      <c r="M241" s="252" t="s">
        <v>1</v>
      </c>
      <c r="N241" s="253" t="s">
        <v>48</v>
      </c>
      <c r="O241" s="93"/>
      <c r="P241" s="254">
        <f>O241*H241</f>
        <v>0</v>
      </c>
      <c r="Q241" s="254">
        <v>0</v>
      </c>
      <c r="R241" s="254">
        <f>Q241*H241</f>
        <v>0</v>
      </c>
      <c r="S241" s="254">
        <v>0</v>
      </c>
      <c r="T241" s="255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56" t="s">
        <v>301</v>
      </c>
      <c r="AT241" s="256" t="s">
        <v>148</v>
      </c>
      <c r="AU241" s="256" t="s">
        <v>92</v>
      </c>
      <c r="AY241" s="18" t="s">
        <v>146</v>
      </c>
      <c r="BE241" s="257">
        <f>IF(N241="základní",J241,0)</f>
        <v>0</v>
      </c>
      <c r="BF241" s="257">
        <f>IF(N241="snížená",J241,0)</f>
        <v>0</v>
      </c>
      <c r="BG241" s="257">
        <f>IF(N241="zákl. přenesená",J241,0)</f>
        <v>0</v>
      </c>
      <c r="BH241" s="257">
        <f>IF(N241="sníž. přenesená",J241,0)</f>
        <v>0</v>
      </c>
      <c r="BI241" s="257">
        <f>IF(N241="nulová",J241,0)</f>
        <v>0</v>
      </c>
      <c r="BJ241" s="18" t="s">
        <v>90</v>
      </c>
      <c r="BK241" s="257">
        <f>ROUND(I241*H241,2)</f>
        <v>0</v>
      </c>
      <c r="BL241" s="18" t="s">
        <v>301</v>
      </c>
      <c r="BM241" s="256" t="s">
        <v>385</v>
      </c>
    </row>
    <row r="242" s="2" customFormat="1">
      <c r="A242" s="40"/>
      <c r="B242" s="41"/>
      <c r="C242" s="42"/>
      <c r="D242" s="260" t="s">
        <v>179</v>
      </c>
      <c r="E242" s="42"/>
      <c r="F242" s="281" t="s">
        <v>386</v>
      </c>
      <c r="G242" s="42"/>
      <c r="H242" s="42"/>
      <c r="I242" s="156"/>
      <c r="J242" s="42"/>
      <c r="K242" s="42"/>
      <c r="L242" s="46"/>
      <c r="M242" s="282"/>
      <c r="N242" s="283"/>
      <c r="O242" s="93"/>
      <c r="P242" s="93"/>
      <c r="Q242" s="93"/>
      <c r="R242" s="93"/>
      <c r="S242" s="93"/>
      <c r="T242" s="94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179</v>
      </c>
      <c r="AU242" s="18" t="s">
        <v>92</v>
      </c>
    </row>
    <row r="243" s="12" customFormat="1" ht="22.8" customHeight="1">
      <c r="A243" s="12"/>
      <c r="B243" s="229"/>
      <c r="C243" s="230"/>
      <c r="D243" s="231" t="s">
        <v>82</v>
      </c>
      <c r="E243" s="243" t="s">
        <v>387</v>
      </c>
      <c r="F243" s="243" t="s">
        <v>388</v>
      </c>
      <c r="G243" s="230"/>
      <c r="H243" s="230"/>
      <c r="I243" s="233"/>
      <c r="J243" s="244">
        <f>BK243</f>
        <v>0</v>
      </c>
      <c r="K243" s="230"/>
      <c r="L243" s="235"/>
      <c r="M243" s="236"/>
      <c r="N243" s="237"/>
      <c r="O243" s="237"/>
      <c r="P243" s="238">
        <f>SUM(P244:P251)</f>
        <v>0</v>
      </c>
      <c r="Q243" s="237"/>
      <c r="R243" s="238">
        <f>SUM(R244:R251)</f>
        <v>0</v>
      </c>
      <c r="S243" s="237"/>
      <c r="T243" s="239">
        <f>SUM(T244:T251)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40" t="s">
        <v>170</v>
      </c>
      <c r="AT243" s="241" t="s">
        <v>82</v>
      </c>
      <c r="AU243" s="241" t="s">
        <v>90</v>
      </c>
      <c r="AY243" s="240" t="s">
        <v>146</v>
      </c>
      <c r="BK243" s="242">
        <f>SUM(BK244:BK251)</f>
        <v>0</v>
      </c>
    </row>
    <row r="244" s="2" customFormat="1" ht="16.5" customHeight="1">
      <c r="A244" s="40"/>
      <c r="B244" s="41"/>
      <c r="C244" s="245" t="s">
        <v>389</v>
      </c>
      <c r="D244" s="245" t="s">
        <v>148</v>
      </c>
      <c r="E244" s="246" t="s">
        <v>390</v>
      </c>
      <c r="F244" s="247" t="s">
        <v>388</v>
      </c>
      <c r="G244" s="248" t="s">
        <v>300</v>
      </c>
      <c r="H244" s="249">
        <v>1</v>
      </c>
      <c r="I244" s="250"/>
      <c r="J244" s="251">
        <f>ROUND(I244*H244,2)</f>
        <v>0</v>
      </c>
      <c r="K244" s="247" t="s">
        <v>152</v>
      </c>
      <c r="L244" s="46"/>
      <c r="M244" s="252" t="s">
        <v>1</v>
      </c>
      <c r="N244" s="253" t="s">
        <v>48</v>
      </c>
      <c r="O244" s="93"/>
      <c r="P244" s="254">
        <f>O244*H244</f>
        <v>0</v>
      </c>
      <c r="Q244" s="254">
        <v>0</v>
      </c>
      <c r="R244" s="254">
        <f>Q244*H244</f>
        <v>0</v>
      </c>
      <c r="S244" s="254">
        <v>0</v>
      </c>
      <c r="T244" s="25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56" t="s">
        <v>301</v>
      </c>
      <c r="AT244" s="256" t="s">
        <v>148</v>
      </c>
      <c r="AU244" s="256" t="s">
        <v>92</v>
      </c>
      <c r="AY244" s="18" t="s">
        <v>146</v>
      </c>
      <c r="BE244" s="257">
        <f>IF(N244="základní",J244,0)</f>
        <v>0</v>
      </c>
      <c r="BF244" s="257">
        <f>IF(N244="snížená",J244,0)</f>
        <v>0</v>
      </c>
      <c r="BG244" s="257">
        <f>IF(N244="zákl. přenesená",J244,0)</f>
        <v>0</v>
      </c>
      <c r="BH244" s="257">
        <f>IF(N244="sníž. přenesená",J244,0)</f>
        <v>0</v>
      </c>
      <c r="BI244" s="257">
        <f>IF(N244="nulová",J244,0)</f>
        <v>0</v>
      </c>
      <c r="BJ244" s="18" t="s">
        <v>90</v>
      </c>
      <c r="BK244" s="257">
        <f>ROUND(I244*H244,2)</f>
        <v>0</v>
      </c>
      <c r="BL244" s="18" t="s">
        <v>301</v>
      </c>
      <c r="BM244" s="256" t="s">
        <v>391</v>
      </c>
    </row>
    <row r="245" s="2" customFormat="1">
      <c r="A245" s="40"/>
      <c r="B245" s="41"/>
      <c r="C245" s="42"/>
      <c r="D245" s="260" t="s">
        <v>179</v>
      </c>
      <c r="E245" s="42"/>
      <c r="F245" s="281" t="s">
        <v>392</v>
      </c>
      <c r="G245" s="42"/>
      <c r="H245" s="42"/>
      <c r="I245" s="156"/>
      <c r="J245" s="42"/>
      <c r="K245" s="42"/>
      <c r="L245" s="46"/>
      <c r="M245" s="282"/>
      <c r="N245" s="283"/>
      <c r="O245" s="93"/>
      <c r="P245" s="93"/>
      <c r="Q245" s="93"/>
      <c r="R245" s="93"/>
      <c r="S245" s="93"/>
      <c r="T245" s="94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8" t="s">
        <v>179</v>
      </c>
      <c r="AU245" s="18" t="s">
        <v>92</v>
      </c>
    </row>
    <row r="246" s="2" customFormat="1" ht="16.5" customHeight="1">
      <c r="A246" s="40"/>
      <c r="B246" s="41"/>
      <c r="C246" s="245" t="s">
        <v>393</v>
      </c>
      <c r="D246" s="245" t="s">
        <v>148</v>
      </c>
      <c r="E246" s="246" t="s">
        <v>394</v>
      </c>
      <c r="F246" s="247" t="s">
        <v>395</v>
      </c>
      <c r="G246" s="248" t="s">
        <v>300</v>
      </c>
      <c r="H246" s="249">
        <v>1</v>
      </c>
      <c r="I246" s="250"/>
      <c r="J246" s="251">
        <f>ROUND(I246*H246,2)</f>
        <v>0</v>
      </c>
      <c r="K246" s="247" t="s">
        <v>152</v>
      </c>
      <c r="L246" s="46"/>
      <c r="M246" s="252" t="s">
        <v>1</v>
      </c>
      <c r="N246" s="253" t="s">
        <v>48</v>
      </c>
      <c r="O246" s="93"/>
      <c r="P246" s="254">
        <f>O246*H246</f>
        <v>0</v>
      </c>
      <c r="Q246" s="254">
        <v>0</v>
      </c>
      <c r="R246" s="254">
        <f>Q246*H246</f>
        <v>0</v>
      </c>
      <c r="S246" s="254">
        <v>0</v>
      </c>
      <c r="T246" s="25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56" t="s">
        <v>301</v>
      </c>
      <c r="AT246" s="256" t="s">
        <v>148</v>
      </c>
      <c r="AU246" s="256" t="s">
        <v>92</v>
      </c>
      <c r="AY246" s="18" t="s">
        <v>146</v>
      </c>
      <c r="BE246" s="257">
        <f>IF(N246="základní",J246,0)</f>
        <v>0</v>
      </c>
      <c r="BF246" s="257">
        <f>IF(N246="snížená",J246,0)</f>
        <v>0</v>
      </c>
      <c r="BG246" s="257">
        <f>IF(N246="zákl. přenesená",J246,0)</f>
        <v>0</v>
      </c>
      <c r="BH246" s="257">
        <f>IF(N246="sníž. přenesená",J246,0)</f>
        <v>0</v>
      </c>
      <c r="BI246" s="257">
        <f>IF(N246="nulová",J246,0)</f>
        <v>0</v>
      </c>
      <c r="BJ246" s="18" t="s">
        <v>90</v>
      </c>
      <c r="BK246" s="257">
        <f>ROUND(I246*H246,2)</f>
        <v>0</v>
      </c>
      <c r="BL246" s="18" t="s">
        <v>301</v>
      </c>
      <c r="BM246" s="256" t="s">
        <v>396</v>
      </c>
    </row>
    <row r="247" s="15" customFormat="1">
      <c r="A247" s="15"/>
      <c r="B247" s="294"/>
      <c r="C247" s="295"/>
      <c r="D247" s="260" t="s">
        <v>163</v>
      </c>
      <c r="E247" s="296" t="s">
        <v>1</v>
      </c>
      <c r="F247" s="297" t="s">
        <v>397</v>
      </c>
      <c r="G247" s="295"/>
      <c r="H247" s="296" t="s">
        <v>1</v>
      </c>
      <c r="I247" s="298"/>
      <c r="J247" s="295"/>
      <c r="K247" s="295"/>
      <c r="L247" s="299"/>
      <c r="M247" s="300"/>
      <c r="N247" s="301"/>
      <c r="O247" s="301"/>
      <c r="P247" s="301"/>
      <c r="Q247" s="301"/>
      <c r="R247" s="301"/>
      <c r="S247" s="301"/>
      <c r="T247" s="302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303" t="s">
        <v>163</v>
      </c>
      <c r="AU247" s="303" t="s">
        <v>92</v>
      </c>
      <c r="AV247" s="15" t="s">
        <v>90</v>
      </c>
      <c r="AW247" s="15" t="s">
        <v>38</v>
      </c>
      <c r="AX247" s="15" t="s">
        <v>83</v>
      </c>
      <c r="AY247" s="303" t="s">
        <v>146</v>
      </c>
    </row>
    <row r="248" s="15" customFormat="1">
      <c r="A248" s="15"/>
      <c r="B248" s="294"/>
      <c r="C248" s="295"/>
      <c r="D248" s="260" t="s">
        <v>163</v>
      </c>
      <c r="E248" s="296" t="s">
        <v>1</v>
      </c>
      <c r="F248" s="297" t="s">
        <v>398</v>
      </c>
      <c r="G248" s="295"/>
      <c r="H248" s="296" t="s">
        <v>1</v>
      </c>
      <c r="I248" s="298"/>
      <c r="J248" s="295"/>
      <c r="K248" s="295"/>
      <c r="L248" s="299"/>
      <c r="M248" s="300"/>
      <c r="N248" s="301"/>
      <c r="O248" s="301"/>
      <c r="P248" s="301"/>
      <c r="Q248" s="301"/>
      <c r="R248" s="301"/>
      <c r="S248" s="301"/>
      <c r="T248" s="302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303" t="s">
        <v>163</v>
      </c>
      <c r="AU248" s="303" t="s">
        <v>92</v>
      </c>
      <c r="AV248" s="15" t="s">
        <v>90</v>
      </c>
      <c r="AW248" s="15" t="s">
        <v>38</v>
      </c>
      <c r="AX248" s="15" t="s">
        <v>83</v>
      </c>
      <c r="AY248" s="303" t="s">
        <v>146</v>
      </c>
    </row>
    <row r="249" s="15" customFormat="1">
      <c r="A249" s="15"/>
      <c r="B249" s="294"/>
      <c r="C249" s="295"/>
      <c r="D249" s="260" t="s">
        <v>163</v>
      </c>
      <c r="E249" s="296" t="s">
        <v>1</v>
      </c>
      <c r="F249" s="297" t="s">
        <v>399</v>
      </c>
      <c r="G249" s="295"/>
      <c r="H249" s="296" t="s">
        <v>1</v>
      </c>
      <c r="I249" s="298"/>
      <c r="J249" s="295"/>
      <c r="K249" s="295"/>
      <c r="L249" s="299"/>
      <c r="M249" s="300"/>
      <c r="N249" s="301"/>
      <c r="O249" s="301"/>
      <c r="P249" s="301"/>
      <c r="Q249" s="301"/>
      <c r="R249" s="301"/>
      <c r="S249" s="301"/>
      <c r="T249" s="302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303" t="s">
        <v>163</v>
      </c>
      <c r="AU249" s="303" t="s">
        <v>92</v>
      </c>
      <c r="AV249" s="15" t="s">
        <v>90</v>
      </c>
      <c r="AW249" s="15" t="s">
        <v>38</v>
      </c>
      <c r="AX249" s="15" t="s">
        <v>83</v>
      </c>
      <c r="AY249" s="303" t="s">
        <v>146</v>
      </c>
    </row>
    <row r="250" s="15" customFormat="1">
      <c r="A250" s="15"/>
      <c r="B250" s="294"/>
      <c r="C250" s="295"/>
      <c r="D250" s="260" t="s">
        <v>163</v>
      </c>
      <c r="E250" s="296" t="s">
        <v>1</v>
      </c>
      <c r="F250" s="297" t="s">
        <v>400</v>
      </c>
      <c r="G250" s="295"/>
      <c r="H250" s="296" t="s">
        <v>1</v>
      </c>
      <c r="I250" s="298"/>
      <c r="J250" s="295"/>
      <c r="K250" s="295"/>
      <c r="L250" s="299"/>
      <c r="M250" s="300"/>
      <c r="N250" s="301"/>
      <c r="O250" s="301"/>
      <c r="P250" s="301"/>
      <c r="Q250" s="301"/>
      <c r="R250" s="301"/>
      <c r="S250" s="301"/>
      <c r="T250" s="30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303" t="s">
        <v>163</v>
      </c>
      <c r="AU250" s="303" t="s">
        <v>92</v>
      </c>
      <c r="AV250" s="15" t="s">
        <v>90</v>
      </c>
      <c r="AW250" s="15" t="s">
        <v>38</v>
      </c>
      <c r="AX250" s="15" t="s">
        <v>83</v>
      </c>
      <c r="AY250" s="303" t="s">
        <v>146</v>
      </c>
    </row>
    <row r="251" s="13" customFormat="1">
      <c r="A251" s="13"/>
      <c r="B251" s="258"/>
      <c r="C251" s="259"/>
      <c r="D251" s="260" t="s">
        <v>163</v>
      </c>
      <c r="E251" s="261" t="s">
        <v>1</v>
      </c>
      <c r="F251" s="262" t="s">
        <v>401</v>
      </c>
      <c r="G251" s="259"/>
      <c r="H251" s="263">
        <v>1</v>
      </c>
      <c r="I251" s="264"/>
      <c r="J251" s="259"/>
      <c r="K251" s="259"/>
      <c r="L251" s="265"/>
      <c r="M251" s="304"/>
      <c r="N251" s="305"/>
      <c r="O251" s="305"/>
      <c r="P251" s="305"/>
      <c r="Q251" s="305"/>
      <c r="R251" s="305"/>
      <c r="S251" s="305"/>
      <c r="T251" s="30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9" t="s">
        <v>163</v>
      </c>
      <c r="AU251" s="269" t="s">
        <v>92</v>
      </c>
      <c r="AV251" s="13" t="s">
        <v>92</v>
      </c>
      <c r="AW251" s="13" t="s">
        <v>38</v>
      </c>
      <c r="AX251" s="13" t="s">
        <v>90</v>
      </c>
      <c r="AY251" s="269" t="s">
        <v>146</v>
      </c>
    </row>
    <row r="252" s="2" customFormat="1" ht="6.96" customHeight="1">
      <c r="A252" s="40"/>
      <c r="B252" s="68"/>
      <c r="C252" s="69"/>
      <c r="D252" s="69"/>
      <c r="E252" s="69"/>
      <c r="F252" s="69"/>
      <c r="G252" s="69"/>
      <c r="H252" s="69"/>
      <c r="I252" s="194"/>
      <c r="J252" s="69"/>
      <c r="K252" s="69"/>
      <c r="L252" s="46"/>
      <c r="M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</row>
  </sheetData>
  <sheetProtection sheet="1" autoFilter="0" formatColumns="0" formatRows="0" objects="1" scenarios="1" spinCount="100000" saltValue="haX0i2lYMT/iISUtNCPMQey7rRVlTTTr4L8IujAk/8eHfFMlTM7p3iKIAtVBnIT0wm49eb//5OwFUhogOhlbPg==" hashValue="XmR30ErzhqNal4VZXZu7hkcWLNGT1LWuyW5GlxKDma7Ap3b7cLqvxh4FKunf6nqtQzXOaaXxVf78jlyUG18ogA==" algorithmName="SHA-512" password="E785"/>
  <autoFilter ref="C133:K2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92</v>
      </c>
    </row>
    <row r="4" s="1" customFormat="1" ht="24.96" customHeight="1">
      <c r="B4" s="21"/>
      <c r="D4" s="152" t="s">
        <v>107</v>
      </c>
      <c r="I4" s="148"/>
      <c r="L4" s="21"/>
      <c r="M4" s="153" t="s">
        <v>10</v>
      </c>
      <c r="AT4" s="18" t="s">
        <v>4</v>
      </c>
    </row>
    <row r="5" s="1" customFormat="1" ht="6.96" customHeight="1">
      <c r="B5" s="21"/>
      <c r="I5" s="148"/>
      <c r="L5" s="21"/>
    </row>
    <row r="6" s="1" customFormat="1" ht="12" customHeight="1">
      <c r="B6" s="21"/>
      <c r="D6" s="154" t="s">
        <v>16</v>
      </c>
      <c r="I6" s="148"/>
      <c r="L6" s="21"/>
    </row>
    <row r="7" s="1" customFormat="1" ht="16.5" customHeight="1">
      <c r="B7" s="21"/>
      <c r="E7" s="155" t="str">
        <f>'Rekapitulace stavby'!K6</f>
        <v>STAVEBNÍ ÚPRAVY Č.P. 511 PRO LABORATOŘE A ONKOLOGII OBLASTNÍ NEMOCNICE JIČÍN a.s.</v>
      </c>
      <c r="F7" s="154"/>
      <c r="G7" s="154"/>
      <c r="H7" s="154"/>
      <c r="I7" s="148"/>
      <c r="L7" s="21"/>
    </row>
    <row r="8" s="1" customFormat="1" ht="12" customHeight="1">
      <c r="B8" s="21"/>
      <c r="D8" s="154" t="s">
        <v>108</v>
      </c>
      <c r="I8" s="148"/>
      <c r="L8" s="21"/>
    </row>
    <row r="9" s="2" customFormat="1" ht="16.5" customHeight="1">
      <c r="A9" s="40"/>
      <c r="B9" s="46"/>
      <c r="C9" s="40"/>
      <c r="D9" s="40"/>
      <c r="E9" s="155" t="s">
        <v>109</v>
      </c>
      <c r="F9" s="40"/>
      <c r="G9" s="40"/>
      <c r="H9" s="40"/>
      <c r="I9" s="156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4" t="s">
        <v>110</v>
      </c>
      <c r="E10" s="40"/>
      <c r="F10" s="40"/>
      <c r="G10" s="40"/>
      <c r="H10" s="40"/>
      <c r="I10" s="156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7" t="s">
        <v>402</v>
      </c>
      <c r="F11" s="40"/>
      <c r="G11" s="40"/>
      <c r="H11" s="40"/>
      <c r="I11" s="156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56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4" t="s">
        <v>18</v>
      </c>
      <c r="E13" s="40"/>
      <c r="F13" s="143" t="s">
        <v>19</v>
      </c>
      <c r="G13" s="40"/>
      <c r="H13" s="40"/>
      <c r="I13" s="158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4" t="s">
        <v>22</v>
      </c>
      <c r="E14" s="40"/>
      <c r="F14" s="143" t="s">
        <v>23</v>
      </c>
      <c r="G14" s="40"/>
      <c r="H14" s="40"/>
      <c r="I14" s="158" t="s">
        <v>24</v>
      </c>
      <c r="J14" s="159" t="str">
        <f>'Rekapitulace stavby'!AN8</f>
        <v>11. 6. 2020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6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4" t="s">
        <v>30</v>
      </c>
      <c r="E16" s="40"/>
      <c r="F16" s="40"/>
      <c r="G16" s="40"/>
      <c r="H16" s="40"/>
      <c r="I16" s="158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8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6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4" t="s">
        <v>34</v>
      </c>
      <c r="E19" s="40"/>
      <c r="F19" s="40"/>
      <c r="G19" s="40"/>
      <c r="H19" s="40"/>
      <c r="I19" s="158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8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6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4" t="s">
        <v>36</v>
      </c>
      <c r="E22" s="40"/>
      <c r="F22" s="40"/>
      <c r="G22" s="40"/>
      <c r="H22" s="40"/>
      <c r="I22" s="158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8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6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4" t="s">
        <v>39</v>
      </c>
      <c r="E25" s="40"/>
      <c r="F25" s="40"/>
      <c r="G25" s="40"/>
      <c r="H25" s="40"/>
      <c r="I25" s="158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8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6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4" t="s">
        <v>41</v>
      </c>
      <c r="E28" s="40"/>
      <c r="F28" s="40"/>
      <c r="G28" s="40"/>
      <c r="H28" s="40"/>
      <c r="I28" s="156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83.25" customHeight="1">
      <c r="A29" s="160"/>
      <c r="B29" s="161"/>
      <c r="C29" s="160"/>
      <c r="D29" s="160"/>
      <c r="E29" s="162" t="s">
        <v>42</v>
      </c>
      <c r="F29" s="162"/>
      <c r="G29" s="162"/>
      <c r="H29" s="162"/>
      <c r="I29" s="163"/>
      <c r="J29" s="160"/>
      <c r="K29" s="160"/>
      <c r="L29" s="164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6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5"/>
      <c r="E31" s="165"/>
      <c r="F31" s="165"/>
      <c r="G31" s="165"/>
      <c r="H31" s="165"/>
      <c r="I31" s="166"/>
      <c r="J31" s="165"/>
      <c r="K31" s="165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7" t="s">
        <v>43</v>
      </c>
      <c r="E32" s="40"/>
      <c r="F32" s="40"/>
      <c r="G32" s="40"/>
      <c r="H32" s="40"/>
      <c r="I32" s="156"/>
      <c r="J32" s="168">
        <f>ROUND(J123,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5"/>
      <c r="E33" s="165"/>
      <c r="F33" s="165"/>
      <c r="G33" s="165"/>
      <c r="H33" s="165"/>
      <c r="I33" s="166"/>
      <c r="J33" s="165"/>
      <c r="K33" s="165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9" t="s">
        <v>45</v>
      </c>
      <c r="G34" s="40"/>
      <c r="H34" s="40"/>
      <c r="I34" s="170" t="s">
        <v>44</v>
      </c>
      <c r="J34" s="169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71" t="s">
        <v>47</v>
      </c>
      <c r="E35" s="154" t="s">
        <v>48</v>
      </c>
      <c r="F35" s="172">
        <f>ROUND((SUM(BE123:BE143)),  2)</f>
        <v>0</v>
      </c>
      <c r="G35" s="40"/>
      <c r="H35" s="40"/>
      <c r="I35" s="173">
        <v>0.20999999999999999</v>
      </c>
      <c r="J35" s="172">
        <f>ROUND(((SUM(BE123:BE143))*I35),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4" t="s">
        <v>49</v>
      </c>
      <c r="F36" s="172">
        <f>ROUND((SUM(BF123:BF143)),  2)</f>
        <v>0</v>
      </c>
      <c r="G36" s="40"/>
      <c r="H36" s="40"/>
      <c r="I36" s="173">
        <v>0.14999999999999999</v>
      </c>
      <c r="J36" s="172">
        <f>ROUND(((SUM(BF123:BF143))*I36),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4" t="s">
        <v>50</v>
      </c>
      <c r="F37" s="172">
        <f>ROUND((SUM(BG123:BG143)),  2)</f>
        <v>0</v>
      </c>
      <c r="G37" s="40"/>
      <c r="H37" s="40"/>
      <c r="I37" s="173">
        <v>0.20999999999999999</v>
      </c>
      <c r="J37" s="172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4" t="s">
        <v>51</v>
      </c>
      <c r="F38" s="172">
        <f>ROUND((SUM(BH123:BH143)),  2)</f>
        <v>0</v>
      </c>
      <c r="G38" s="40"/>
      <c r="H38" s="40"/>
      <c r="I38" s="173">
        <v>0.14999999999999999</v>
      </c>
      <c r="J38" s="172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4" t="s">
        <v>52</v>
      </c>
      <c r="F39" s="172">
        <f>ROUND((SUM(BI123:BI143)),  2)</f>
        <v>0</v>
      </c>
      <c r="G39" s="40"/>
      <c r="H39" s="40"/>
      <c r="I39" s="173">
        <v>0</v>
      </c>
      <c r="J39" s="172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6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4"/>
      <c r="D41" s="175" t="s">
        <v>53</v>
      </c>
      <c r="E41" s="176"/>
      <c r="F41" s="176"/>
      <c r="G41" s="177" t="s">
        <v>54</v>
      </c>
      <c r="H41" s="178" t="s">
        <v>55</v>
      </c>
      <c r="I41" s="179"/>
      <c r="J41" s="180">
        <f>SUM(J32:J39)</f>
        <v>0</v>
      </c>
      <c r="K41" s="181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156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I43" s="148"/>
      <c r="L43" s="21"/>
    </row>
    <row r="44" s="1" customFormat="1" ht="14.4" customHeight="1">
      <c r="B44" s="21"/>
      <c r="I44" s="148"/>
      <c r="L44" s="21"/>
    </row>
    <row r="45" s="1" customFormat="1" ht="14.4" customHeight="1">
      <c r="B45" s="21"/>
      <c r="I45" s="148"/>
      <c r="L45" s="21"/>
    </row>
    <row r="46" s="1" customFormat="1" ht="14.4" customHeight="1">
      <c r="B46" s="21"/>
      <c r="I46" s="148"/>
      <c r="L46" s="21"/>
    </row>
    <row r="47" s="1" customFormat="1" ht="14.4" customHeight="1">
      <c r="B47" s="21"/>
      <c r="I47" s="148"/>
      <c r="L47" s="21"/>
    </row>
    <row r="48" s="1" customFormat="1" ht="14.4" customHeight="1">
      <c r="B48" s="21"/>
      <c r="I48" s="148"/>
      <c r="L48" s="21"/>
    </row>
    <row r="49" s="1" customFormat="1" ht="14.4" customHeight="1">
      <c r="B49" s="21"/>
      <c r="I49" s="148"/>
      <c r="L49" s="21"/>
    </row>
    <row r="50" s="2" customFormat="1" ht="14.4" customHeight="1">
      <c r="B50" s="65"/>
      <c r="D50" s="182" t="s">
        <v>56</v>
      </c>
      <c r="E50" s="183"/>
      <c r="F50" s="183"/>
      <c r="G50" s="182" t="s">
        <v>57</v>
      </c>
      <c r="H50" s="183"/>
      <c r="I50" s="184"/>
      <c r="J50" s="183"/>
      <c r="K50" s="183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85" t="s">
        <v>58</v>
      </c>
      <c r="E61" s="186"/>
      <c r="F61" s="187" t="s">
        <v>59</v>
      </c>
      <c r="G61" s="185" t="s">
        <v>58</v>
      </c>
      <c r="H61" s="186"/>
      <c r="I61" s="188"/>
      <c r="J61" s="189" t="s">
        <v>59</v>
      </c>
      <c r="K61" s="186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82" t="s">
        <v>60</v>
      </c>
      <c r="E65" s="190"/>
      <c r="F65" s="190"/>
      <c r="G65" s="182" t="s">
        <v>61</v>
      </c>
      <c r="H65" s="190"/>
      <c r="I65" s="191"/>
      <c r="J65" s="190"/>
      <c r="K65" s="190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85" t="s">
        <v>58</v>
      </c>
      <c r="E76" s="186"/>
      <c r="F76" s="187" t="s">
        <v>59</v>
      </c>
      <c r="G76" s="185" t="s">
        <v>58</v>
      </c>
      <c r="H76" s="186"/>
      <c r="I76" s="188"/>
      <c r="J76" s="189" t="s">
        <v>59</v>
      </c>
      <c r="K76" s="186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112</v>
      </c>
      <c r="D82" s="42"/>
      <c r="E82" s="42"/>
      <c r="F82" s="42"/>
      <c r="G82" s="42"/>
      <c r="H82" s="42"/>
      <c r="I82" s="156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56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156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8" t="str">
        <f>E7</f>
        <v>STAVEBNÍ ÚPRAVY Č.P. 511 PRO LABORATOŘE A ONKOLOGII OBLASTNÍ NEMOCNICE JIČÍN a.s.</v>
      </c>
      <c r="F85" s="33"/>
      <c r="G85" s="33"/>
      <c r="H85" s="33"/>
      <c r="I85" s="156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148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98" t="s">
        <v>109</v>
      </c>
      <c r="F87" s="42"/>
      <c r="G87" s="42"/>
      <c r="H87" s="42"/>
      <c r="I87" s="156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110</v>
      </c>
      <c r="D88" s="42"/>
      <c r="E88" s="42"/>
      <c r="F88" s="42"/>
      <c r="G88" s="42"/>
      <c r="H88" s="42"/>
      <c r="I88" s="156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SO 01 - Budova A _ demoliční a bourací práce </v>
      </c>
      <c r="F89" s="42"/>
      <c r="G89" s="42"/>
      <c r="H89" s="42"/>
      <c r="I89" s="156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56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 xml:space="preserve">Jičín </v>
      </c>
      <c r="G91" s="42"/>
      <c r="H91" s="42"/>
      <c r="I91" s="158" t="s">
        <v>24</v>
      </c>
      <c r="J91" s="81" t="str">
        <f>IF(J14="","",J14)</f>
        <v>11. 6. 2020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56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KRÁLOVÉHRADECKÝ KRAJ</v>
      </c>
      <c r="G93" s="42"/>
      <c r="H93" s="42"/>
      <c r="I93" s="158" t="s">
        <v>36</v>
      </c>
      <c r="J93" s="38" t="str">
        <f>E23</f>
        <v>KANIA a.s.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158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56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99" t="s">
        <v>113</v>
      </c>
      <c r="D96" s="200"/>
      <c r="E96" s="200"/>
      <c r="F96" s="200"/>
      <c r="G96" s="200"/>
      <c r="H96" s="200"/>
      <c r="I96" s="201"/>
      <c r="J96" s="202" t="s">
        <v>114</v>
      </c>
      <c r="K96" s="200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156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03" t="s">
        <v>115</v>
      </c>
      <c r="D98" s="42"/>
      <c r="E98" s="42"/>
      <c r="F98" s="42"/>
      <c r="G98" s="42"/>
      <c r="H98" s="42"/>
      <c r="I98" s="156"/>
      <c r="J98" s="112">
        <f>J123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116</v>
      </c>
    </row>
    <row r="99" s="9" customFormat="1" ht="24.96" customHeight="1">
      <c r="A99" s="9"/>
      <c r="B99" s="204"/>
      <c r="C99" s="205"/>
      <c r="D99" s="206" t="s">
        <v>117</v>
      </c>
      <c r="E99" s="207"/>
      <c r="F99" s="207"/>
      <c r="G99" s="207"/>
      <c r="H99" s="207"/>
      <c r="I99" s="208"/>
      <c r="J99" s="209">
        <f>J124</f>
        <v>0</v>
      </c>
      <c r="K99" s="205"/>
      <c r="L99" s="21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1"/>
      <c r="C100" s="135"/>
      <c r="D100" s="212" t="s">
        <v>121</v>
      </c>
      <c r="E100" s="213"/>
      <c r="F100" s="213"/>
      <c r="G100" s="213"/>
      <c r="H100" s="213"/>
      <c r="I100" s="214"/>
      <c r="J100" s="215">
        <f>J125</f>
        <v>0</v>
      </c>
      <c r="K100" s="135"/>
      <c r="L100" s="21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1"/>
      <c r="C101" s="135"/>
      <c r="D101" s="212" t="s">
        <v>122</v>
      </c>
      <c r="E101" s="213"/>
      <c r="F101" s="213"/>
      <c r="G101" s="213"/>
      <c r="H101" s="213"/>
      <c r="I101" s="214"/>
      <c r="J101" s="215">
        <f>J134</f>
        <v>0</v>
      </c>
      <c r="K101" s="135"/>
      <c r="L101" s="21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156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194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197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131</v>
      </c>
      <c r="D108" s="42"/>
      <c r="E108" s="42"/>
      <c r="F108" s="42"/>
      <c r="G108" s="42"/>
      <c r="H108" s="42"/>
      <c r="I108" s="156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156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156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98" t="str">
        <f>E7</f>
        <v>STAVEBNÍ ÚPRAVY Č.P. 511 PRO LABORATOŘE A ONKOLOGII OBLASTNÍ NEMOCNICE JIČÍN a.s.</v>
      </c>
      <c r="F111" s="33"/>
      <c r="G111" s="33"/>
      <c r="H111" s="33"/>
      <c r="I111" s="156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108</v>
      </c>
      <c r="D112" s="23"/>
      <c r="E112" s="23"/>
      <c r="F112" s="23"/>
      <c r="G112" s="23"/>
      <c r="H112" s="23"/>
      <c r="I112" s="148"/>
      <c r="J112" s="23"/>
      <c r="K112" s="23"/>
      <c r="L112" s="21"/>
    </row>
    <row r="113" s="2" customFormat="1" ht="16.5" customHeight="1">
      <c r="A113" s="40"/>
      <c r="B113" s="41"/>
      <c r="C113" s="42"/>
      <c r="D113" s="42"/>
      <c r="E113" s="198" t="s">
        <v>109</v>
      </c>
      <c r="F113" s="42"/>
      <c r="G113" s="42"/>
      <c r="H113" s="42"/>
      <c r="I113" s="156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110</v>
      </c>
      <c r="D114" s="42"/>
      <c r="E114" s="42"/>
      <c r="F114" s="42"/>
      <c r="G114" s="42"/>
      <c r="H114" s="42"/>
      <c r="I114" s="156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6.5" customHeight="1">
      <c r="A115" s="40"/>
      <c r="B115" s="41"/>
      <c r="C115" s="42"/>
      <c r="D115" s="42"/>
      <c r="E115" s="78" t="str">
        <f>E11</f>
        <v xml:space="preserve">SO 01 - Budova A _ demoliční a bourací práce </v>
      </c>
      <c r="F115" s="42"/>
      <c r="G115" s="42"/>
      <c r="H115" s="42"/>
      <c r="I115" s="156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156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22</v>
      </c>
      <c r="D117" s="42"/>
      <c r="E117" s="42"/>
      <c r="F117" s="28" t="str">
        <f>F14</f>
        <v xml:space="preserve">Jičín </v>
      </c>
      <c r="G117" s="42"/>
      <c r="H117" s="42"/>
      <c r="I117" s="158" t="s">
        <v>24</v>
      </c>
      <c r="J117" s="81" t="str">
        <f>IF(J14="","",J14)</f>
        <v>11. 6. 2020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156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30</v>
      </c>
      <c r="D119" s="42"/>
      <c r="E119" s="42"/>
      <c r="F119" s="28" t="str">
        <f>E17</f>
        <v>KRÁLOVÉHRADECKÝ KRAJ</v>
      </c>
      <c r="G119" s="42"/>
      <c r="H119" s="42"/>
      <c r="I119" s="158" t="s">
        <v>36</v>
      </c>
      <c r="J119" s="38" t="str">
        <f>E23</f>
        <v>KANIA a.s.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5.15" customHeight="1">
      <c r="A120" s="40"/>
      <c r="B120" s="41"/>
      <c r="C120" s="33" t="s">
        <v>34</v>
      </c>
      <c r="D120" s="42"/>
      <c r="E120" s="42"/>
      <c r="F120" s="28" t="str">
        <f>IF(E20="","",E20)</f>
        <v>Vyplň údaj</v>
      </c>
      <c r="G120" s="42"/>
      <c r="H120" s="42"/>
      <c r="I120" s="158" t="s">
        <v>39</v>
      </c>
      <c r="J120" s="38" t="str">
        <f>E26</f>
        <v xml:space="preserve"> 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0.32" customHeight="1">
      <c r="A121" s="40"/>
      <c r="B121" s="41"/>
      <c r="C121" s="42"/>
      <c r="D121" s="42"/>
      <c r="E121" s="42"/>
      <c r="F121" s="42"/>
      <c r="G121" s="42"/>
      <c r="H121" s="42"/>
      <c r="I121" s="156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1" customFormat="1" ht="29.28" customHeight="1">
      <c r="A122" s="217"/>
      <c r="B122" s="218"/>
      <c r="C122" s="219" t="s">
        <v>132</v>
      </c>
      <c r="D122" s="220" t="s">
        <v>68</v>
      </c>
      <c r="E122" s="220" t="s">
        <v>64</v>
      </c>
      <c r="F122" s="220" t="s">
        <v>65</v>
      </c>
      <c r="G122" s="220" t="s">
        <v>133</v>
      </c>
      <c r="H122" s="220" t="s">
        <v>134</v>
      </c>
      <c r="I122" s="221" t="s">
        <v>135</v>
      </c>
      <c r="J122" s="220" t="s">
        <v>114</v>
      </c>
      <c r="K122" s="222" t="s">
        <v>136</v>
      </c>
      <c r="L122" s="223"/>
      <c r="M122" s="102" t="s">
        <v>1</v>
      </c>
      <c r="N122" s="103" t="s">
        <v>47</v>
      </c>
      <c r="O122" s="103" t="s">
        <v>137</v>
      </c>
      <c r="P122" s="103" t="s">
        <v>138</v>
      </c>
      <c r="Q122" s="103" t="s">
        <v>139</v>
      </c>
      <c r="R122" s="103" t="s">
        <v>140</v>
      </c>
      <c r="S122" s="103" t="s">
        <v>141</v>
      </c>
      <c r="T122" s="104" t="s">
        <v>142</v>
      </c>
      <c r="U122" s="217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/>
    </row>
    <row r="123" s="2" customFormat="1" ht="22.8" customHeight="1">
      <c r="A123" s="40"/>
      <c r="B123" s="41"/>
      <c r="C123" s="109" t="s">
        <v>143</v>
      </c>
      <c r="D123" s="42"/>
      <c r="E123" s="42"/>
      <c r="F123" s="42"/>
      <c r="G123" s="42"/>
      <c r="H123" s="42"/>
      <c r="I123" s="156"/>
      <c r="J123" s="224">
        <f>BK123</f>
        <v>0</v>
      </c>
      <c r="K123" s="42"/>
      <c r="L123" s="46"/>
      <c r="M123" s="105"/>
      <c r="N123" s="225"/>
      <c r="O123" s="106"/>
      <c r="P123" s="226">
        <f>P124</f>
        <v>0</v>
      </c>
      <c r="Q123" s="106"/>
      <c r="R123" s="226">
        <f>R124</f>
        <v>0</v>
      </c>
      <c r="S123" s="106"/>
      <c r="T123" s="227">
        <f>T124</f>
        <v>7918.0899999999992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82</v>
      </c>
      <c r="AU123" s="18" t="s">
        <v>116</v>
      </c>
      <c r="BK123" s="228">
        <f>BK124</f>
        <v>0</v>
      </c>
    </row>
    <row r="124" s="12" customFormat="1" ht="25.92" customHeight="1">
      <c r="A124" s="12"/>
      <c r="B124" s="229"/>
      <c r="C124" s="230"/>
      <c r="D124" s="231" t="s">
        <v>82</v>
      </c>
      <c r="E124" s="232" t="s">
        <v>144</v>
      </c>
      <c r="F124" s="232" t="s">
        <v>145</v>
      </c>
      <c r="G124" s="230"/>
      <c r="H124" s="230"/>
      <c r="I124" s="233"/>
      <c r="J124" s="234">
        <f>BK124</f>
        <v>0</v>
      </c>
      <c r="K124" s="230"/>
      <c r="L124" s="235"/>
      <c r="M124" s="236"/>
      <c r="N124" s="237"/>
      <c r="O124" s="237"/>
      <c r="P124" s="238">
        <f>P125+P134</f>
        <v>0</v>
      </c>
      <c r="Q124" s="237"/>
      <c r="R124" s="238">
        <f>R125+R134</f>
        <v>0</v>
      </c>
      <c r="S124" s="237"/>
      <c r="T124" s="239">
        <f>T125+T134</f>
        <v>7918.0899999999992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40" t="s">
        <v>90</v>
      </c>
      <c r="AT124" s="241" t="s">
        <v>82</v>
      </c>
      <c r="AU124" s="241" t="s">
        <v>83</v>
      </c>
      <c r="AY124" s="240" t="s">
        <v>146</v>
      </c>
      <c r="BK124" s="242">
        <f>BK125+BK134</f>
        <v>0</v>
      </c>
    </row>
    <row r="125" s="12" customFormat="1" ht="22.8" customHeight="1">
      <c r="A125" s="12"/>
      <c r="B125" s="229"/>
      <c r="C125" s="230"/>
      <c r="D125" s="231" t="s">
        <v>82</v>
      </c>
      <c r="E125" s="243" t="s">
        <v>191</v>
      </c>
      <c r="F125" s="243" t="s">
        <v>257</v>
      </c>
      <c r="G125" s="230"/>
      <c r="H125" s="230"/>
      <c r="I125" s="233"/>
      <c r="J125" s="244">
        <f>BK125</f>
        <v>0</v>
      </c>
      <c r="K125" s="230"/>
      <c r="L125" s="235"/>
      <c r="M125" s="236"/>
      <c r="N125" s="237"/>
      <c r="O125" s="237"/>
      <c r="P125" s="238">
        <f>SUM(P126:P133)</f>
        <v>0</v>
      </c>
      <c r="Q125" s="237"/>
      <c r="R125" s="238">
        <f>SUM(R126:R133)</f>
        <v>0</v>
      </c>
      <c r="S125" s="237"/>
      <c r="T125" s="239">
        <f>SUM(T126:T133)</f>
        <v>7918.0899999999992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0" t="s">
        <v>90</v>
      </c>
      <c r="AT125" s="241" t="s">
        <v>82</v>
      </c>
      <c r="AU125" s="241" t="s">
        <v>90</v>
      </c>
      <c r="AY125" s="240" t="s">
        <v>146</v>
      </c>
      <c r="BK125" s="242">
        <f>SUM(BK126:BK133)</f>
        <v>0</v>
      </c>
    </row>
    <row r="126" s="2" customFormat="1" ht="16.5" customHeight="1">
      <c r="A126" s="40"/>
      <c r="B126" s="41"/>
      <c r="C126" s="245" t="s">
        <v>90</v>
      </c>
      <c r="D126" s="245" t="s">
        <v>148</v>
      </c>
      <c r="E126" s="246" t="s">
        <v>403</v>
      </c>
      <c r="F126" s="247" t="s">
        <v>404</v>
      </c>
      <c r="G126" s="248" t="s">
        <v>177</v>
      </c>
      <c r="H126" s="249">
        <v>842.35000000000002</v>
      </c>
      <c r="I126" s="250"/>
      <c r="J126" s="251">
        <f>ROUND(I126*H126,2)</f>
        <v>0</v>
      </c>
      <c r="K126" s="247" t="s">
        <v>152</v>
      </c>
      <c r="L126" s="46"/>
      <c r="M126" s="252" t="s">
        <v>1</v>
      </c>
      <c r="N126" s="253" t="s">
        <v>48</v>
      </c>
      <c r="O126" s="93"/>
      <c r="P126" s="254">
        <f>O126*H126</f>
        <v>0</v>
      </c>
      <c r="Q126" s="254">
        <v>0</v>
      </c>
      <c r="R126" s="254">
        <f>Q126*H126</f>
        <v>0</v>
      </c>
      <c r="S126" s="254">
        <v>0.46999999999999997</v>
      </c>
      <c r="T126" s="255">
        <f>S126*H126</f>
        <v>395.90449999999998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56" t="s">
        <v>153</v>
      </c>
      <c r="AT126" s="256" t="s">
        <v>148</v>
      </c>
      <c r="AU126" s="256" t="s">
        <v>92</v>
      </c>
      <c r="AY126" s="18" t="s">
        <v>146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8" t="s">
        <v>90</v>
      </c>
      <c r="BK126" s="257">
        <f>ROUND(I126*H126,2)</f>
        <v>0</v>
      </c>
      <c r="BL126" s="18" t="s">
        <v>153</v>
      </c>
      <c r="BM126" s="256" t="s">
        <v>405</v>
      </c>
    </row>
    <row r="127" s="2" customFormat="1">
      <c r="A127" s="40"/>
      <c r="B127" s="41"/>
      <c r="C127" s="42"/>
      <c r="D127" s="260" t="s">
        <v>179</v>
      </c>
      <c r="E127" s="42"/>
      <c r="F127" s="281" t="s">
        <v>406</v>
      </c>
      <c r="G127" s="42"/>
      <c r="H127" s="42"/>
      <c r="I127" s="156"/>
      <c r="J127" s="42"/>
      <c r="K127" s="42"/>
      <c r="L127" s="46"/>
      <c r="M127" s="282"/>
      <c r="N127" s="283"/>
      <c r="O127" s="93"/>
      <c r="P127" s="93"/>
      <c r="Q127" s="93"/>
      <c r="R127" s="93"/>
      <c r="S127" s="93"/>
      <c r="T127" s="94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179</v>
      </c>
      <c r="AU127" s="18" t="s">
        <v>92</v>
      </c>
    </row>
    <row r="128" s="13" customFormat="1">
      <c r="A128" s="13"/>
      <c r="B128" s="258"/>
      <c r="C128" s="259"/>
      <c r="D128" s="260" t="s">
        <v>163</v>
      </c>
      <c r="E128" s="261" t="s">
        <v>1</v>
      </c>
      <c r="F128" s="262" t="s">
        <v>407</v>
      </c>
      <c r="G128" s="259"/>
      <c r="H128" s="263">
        <v>842.35000000000002</v>
      </c>
      <c r="I128" s="264"/>
      <c r="J128" s="259"/>
      <c r="K128" s="259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163</v>
      </c>
      <c r="AU128" s="269" t="s">
        <v>92</v>
      </c>
      <c r="AV128" s="13" t="s">
        <v>92</v>
      </c>
      <c r="AW128" s="13" t="s">
        <v>38</v>
      </c>
      <c r="AX128" s="13" t="s">
        <v>83</v>
      </c>
      <c r="AY128" s="269" t="s">
        <v>146</v>
      </c>
    </row>
    <row r="129" s="14" customFormat="1">
      <c r="A129" s="14"/>
      <c r="B129" s="270"/>
      <c r="C129" s="271"/>
      <c r="D129" s="260" t="s">
        <v>163</v>
      </c>
      <c r="E129" s="272" t="s">
        <v>1</v>
      </c>
      <c r="F129" s="273" t="s">
        <v>165</v>
      </c>
      <c r="G129" s="271"/>
      <c r="H129" s="274">
        <v>842.35000000000002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0" t="s">
        <v>163</v>
      </c>
      <c r="AU129" s="280" t="s">
        <v>92</v>
      </c>
      <c r="AV129" s="14" t="s">
        <v>153</v>
      </c>
      <c r="AW129" s="14" t="s">
        <v>38</v>
      </c>
      <c r="AX129" s="14" t="s">
        <v>90</v>
      </c>
      <c r="AY129" s="280" t="s">
        <v>146</v>
      </c>
    </row>
    <row r="130" s="2" customFormat="1" ht="16.5" customHeight="1">
      <c r="A130" s="40"/>
      <c r="B130" s="41"/>
      <c r="C130" s="245" t="s">
        <v>92</v>
      </c>
      <c r="D130" s="245" t="s">
        <v>148</v>
      </c>
      <c r="E130" s="246" t="s">
        <v>408</v>
      </c>
      <c r="F130" s="247" t="s">
        <v>409</v>
      </c>
      <c r="G130" s="248" t="s">
        <v>177</v>
      </c>
      <c r="H130" s="249">
        <v>16004.65</v>
      </c>
      <c r="I130" s="250"/>
      <c r="J130" s="251">
        <f>ROUND(I130*H130,2)</f>
        <v>0</v>
      </c>
      <c r="K130" s="247" t="s">
        <v>152</v>
      </c>
      <c r="L130" s="46"/>
      <c r="M130" s="252" t="s">
        <v>1</v>
      </c>
      <c r="N130" s="253" t="s">
        <v>48</v>
      </c>
      <c r="O130" s="93"/>
      <c r="P130" s="254">
        <f>O130*H130</f>
        <v>0</v>
      </c>
      <c r="Q130" s="254">
        <v>0</v>
      </c>
      <c r="R130" s="254">
        <f>Q130*H130</f>
        <v>0</v>
      </c>
      <c r="S130" s="254">
        <v>0.46999999999999997</v>
      </c>
      <c r="T130" s="255">
        <f>S130*H130</f>
        <v>7522.1854999999996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56" t="s">
        <v>153</v>
      </c>
      <c r="AT130" s="256" t="s">
        <v>148</v>
      </c>
      <c r="AU130" s="256" t="s">
        <v>92</v>
      </c>
      <c r="AY130" s="18" t="s">
        <v>146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8" t="s">
        <v>90</v>
      </c>
      <c r="BK130" s="257">
        <f>ROUND(I130*H130,2)</f>
        <v>0</v>
      </c>
      <c r="BL130" s="18" t="s">
        <v>153</v>
      </c>
      <c r="BM130" s="256" t="s">
        <v>410</v>
      </c>
    </row>
    <row r="131" s="2" customFormat="1">
      <c r="A131" s="40"/>
      <c r="B131" s="41"/>
      <c r="C131" s="42"/>
      <c r="D131" s="260" t="s">
        <v>179</v>
      </c>
      <c r="E131" s="42"/>
      <c r="F131" s="281" t="s">
        <v>406</v>
      </c>
      <c r="G131" s="42"/>
      <c r="H131" s="42"/>
      <c r="I131" s="156"/>
      <c r="J131" s="42"/>
      <c r="K131" s="42"/>
      <c r="L131" s="46"/>
      <c r="M131" s="282"/>
      <c r="N131" s="283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179</v>
      </c>
      <c r="AU131" s="18" t="s">
        <v>92</v>
      </c>
    </row>
    <row r="132" s="13" customFormat="1">
      <c r="A132" s="13"/>
      <c r="B132" s="258"/>
      <c r="C132" s="259"/>
      <c r="D132" s="260" t="s">
        <v>163</v>
      </c>
      <c r="E132" s="261" t="s">
        <v>1</v>
      </c>
      <c r="F132" s="262" t="s">
        <v>411</v>
      </c>
      <c r="G132" s="259"/>
      <c r="H132" s="263">
        <v>16004.65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163</v>
      </c>
      <c r="AU132" s="269" t="s">
        <v>92</v>
      </c>
      <c r="AV132" s="13" t="s">
        <v>92</v>
      </c>
      <c r="AW132" s="13" t="s">
        <v>38</v>
      </c>
      <c r="AX132" s="13" t="s">
        <v>83</v>
      </c>
      <c r="AY132" s="269" t="s">
        <v>146</v>
      </c>
    </row>
    <row r="133" s="14" customFormat="1">
      <c r="A133" s="14"/>
      <c r="B133" s="270"/>
      <c r="C133" s="271"/>
      <c r="D133" s="260" t="s">
        <v>163</v>
      </c>
      <c r="E133" s="272" t="s">
        <v>1</v>
      </c>
      <c r="F133" s="273" t="s">
        <v>165</v>
      </c>
      <c r="G133" s="271"/>
      <c r="H133" s="274">
        <v>16004.65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0" t="s">
        <v>163</v>
      </c>
      <c r="AU133" s="280" t="s">
        <v>92</v>
      </c>
      <c r="AV133" s="14" t="s">
        <v>153</v>
      </c>
      <c r="AW133" s="14" t="s">
        <v>38</v>
      </c>
      <c r="AX133" s="14" t="s">
        <v>90</v>
      </c>
      <c r="AY133" s="280" t="s">
        <v>146</v>
      </c>
    </row>
    <row r="134" s="12" customFormat="1" ht="22.8" customHeight="1">
      <c r="A134" s="12"/>
      <c r="B134" s="229"/>
      <c r="C134" s="230"/>
      <c r="D134" s="231" t="s">
        <v>82</v>
      </c>
      <c r="E134" s="243" t="s">
        <v>268</v>
      </c>
      <c r="F134" s="243" t="s">
        <v>269</v>
      </c>
      <c r="G134" s="230"/>
      <c r="H134" s="230"/>
      <c r="I134" s="233"/>
      <c r="J134" s="244">
        <f>BK134</f>
        <v>0</v>
      </c>
      <c r="K134" s="230"/>
      <c r="L134" s="235"/>
      <c r="M134" s="236"/>
      <c r="N134" s="237"/>
      <c r="O134" s="237"/>
      <c r="P134" s="238">
        <f>SUM(P135:P143)</f>
        <v>0</v>
      </c>
      <c r="Q134" s="237"/>
      <c r="R134" s="238">
        <f>SUM(R135:R143)</f>
        <v>0</v>
      </c>
      <c r="S134" s="237"/>
      <c r="T134" s="239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0" t="s">
        <v>90</v>
      </c>
      <c r="AT134" s="241" t="s">
        <v>82</v>
      </c>
      <c r="AU134" s="241" t="s">
        <v>90</v>
      </c>
      <c r="AY134" s="240" t="s">
        <v>146</v>
      </c>
      <c r="BK134" s="242">
        <f>SUM(BK135:BK143)</f>
        <v>0</v>
      </c>
    </row>
    <row r="135" s="2" customFormat="1" ht="16.5" customHeight="1">
      <c r="A135" s="40"/>
      <c r="B135" s="41"/>
      <c r="C135" s="245" t="s">
        <v>158</v>
      </c>
      <c r="D135" s="245" t="s">
        <v>148</v>
      </c>
      <c r="E135" s="246" t="s">
        <v>412</v>
      </c>
      <c r="F135" s="247" t="s">
        <v>413</v>
      </c>
      <c r="G135" s="248" t="s">
        <v>273</v>
      </c>
      <c r="H135" s="249">
        <v>7918.0900000000001</v>
      </c>
      <c r="I135" s="250"/>
      <c r="J135" s="251">
        <f>ROUND(I135*H135,2)</f>
        <v>0</v>
      </c>
      <c r="K135" s="247" t="s">
        <v>152</v>
      </c>
      <c r="L135" s="46"/>
      <c r="M135" s="252" t="s">
        <v>1</v>
      </c>
      <c r="N135" s="253" t="s">
        <v>48</v>
      </c>
      <c r="O135" s="93"/>
      <c r="P135" s="254">
        <f>O135*H135</f>
        <v>0</v>
      </c>
      <c r="Q135" s="254">
        <v>0</v>
      </c>
      <c r="R135" s="254">
        <f>Q135*H135</f>
        <v>0</v>
      </c>
      <c r="S135" s="254">
        <v>0</v>
      </c>
      <c r="T135" s="25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56" t="s">
        <v>153</v>
      </c>
      <c r="AT135" s="256" t="s">
        <v>148</v>
      </c>
      <c r="AU135" s="256" t="s">
        <v>92</v>
      </c>
      <c r="AY135" s="18" t="s">
        <v>146</v>
      </c>
      <c r="BE135" s="257">
        <f>IF(N135="základní",J135,0)</f>
        <v>0</v>
      </c>
      <c r="BF135" s="257">
        <f>IF(N135="snížená",J135,0)</f>
        <v>0</v>
      </c>
      <c r="BG135" s="257">
        <f>IF(N135="zákl. přenesená",J135,0)</f>
        <v>0</v>
      </c>
      <c r="BH135" s="257">
        <f>IF(N135="sníž. přenesená",J135,0)</f>
        <v>0</v>
      </c>
      <c r="BI135" s="257">
        <f>IF(N135="nulová",J135,0)</f>
        <v>0</v>
      </c>
      <c r="BJ135" s="18" t="s">
        <v>90</v>
      </c>
      <c r="BK135" s="257">
        <f>ROUND(I135*H135,2)</f>
        <v>0</v>
      </c>
      <c r="BL135" s="18" t="s">
        <v>153</v>
      </c>
      <c r="BM135" s="256" t="s">
        <v>414</v>
      </c>
    </row>
    <row r="136" s="2" customFormat="1" ht="16.5" customHeight="1">
      <c r="A136" s="40"/>
      <c r="B136" s="41"/>
      <c r="C136" s="245" t="s">
        <v>153</v>
      </c>
      <c r="D136" s="245" t="s">
        <v>148</v>
      </c>
      <c r="E136" s="246" t="s">
        <v>415</v>
      </c>
      <c r="F136" s="247" t="s">
        <v>416</v>
      </c>
      <c r="G136" s="248" t="s">
        <v>273</v>
      </c>
      <c r="H136" s="249">
        <v>7918.0900000000001</v>
      </c>
      <c r="I136" s="250"/>
      <c r="J136" s="251">
        <f>ROUND(I136*H136,2)</f>
        <v>0</v>
      </c>
      <c r="K136" s="247" t="s">
        <v>205</v>
      </c>
      <c r="L136" s="46"/>
      <c r="M136" s="252" t="s">
        <v>1</v>
      </c>
      <c r="N136" s="253" t="s">
        <v>48</v>
      </c>
      <c r="O136" s="93"/>
      <c r="P136" s="254">
        <f>O136*H136</f>
        <v>0</v>
      </c>
      <c r="Q136" s="254">
        <v>0</v>
      </c>
      <c r="R136" s="254">
        <f>Q136*H136</f>
        <v>0</v>
      </c>
      <c r="S136" s="254">
        <v>0</v>
      </c>
      <c r="T136" s="25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56" t="s">
        <v>153</v>
      </c>
      <c r="AT136" s="256" t="s">
        <v>148</v>
      </c>
      <c r="AU136" s="256" t="s">
        <v>92</v>
      </c>
      <c r="AY136" s="18" t="s">
        <v>146</v>
      </c>
      <c r="BE136" s="257">
        <f>IF(N136="základní",J136,0)</f>
        <v>0</v>
      </c>
      <c r="BF136" s="257">
        <f>IF(N136="snížená",J136,0)</f>
        <v>0</v>
      </c>
      <c r="BG136" s="257">
        <f>IF(N136="zákl. přenesená",J136,0)</f>
        <v>0</v>
      </c>
      <c r="BH136" s="257">
        <f>IF(N136="sníž. přenesená",J136,0)</f>
        <v>0</v>
      </c>
      <c r="BI136" s="257">
        <f>IF(N136="nulová",J136,0)</f>
        <v>0</v>
      </c>
      <c r="BJ136" s="18" t="s">
        <v>90</v>
      </c>
      <c r="BK136" s="257">
        <f>ROUND(I136*H136,2)</f>
        <v>0</v>
      </c>
      <c r="BL136" s="18" t="s">
        <v>153</v>
      </c>
      <c r="BM136" s="256" t="s">
        <v>417</v>
      </c>
    </row>
    <row r="137" s="2" customFormat="1">
      <c r="A137" s="40"/>
      <c r="B137" s="41"/>
      <c r="C137" s="42"/>
      <c r="D137" s="260" t="s">
        <v>179</v>
      </c>
      <c r="E137" s="42"/>
      <c r="F137" s="281" t="s">
        <v>418</v>
      </c>
      <c r="G137" s="42"/>
      <c r="H137" s="42"/>
      <c r="I137" s="156"/>
      <c r="J137" s="42"/>
      <c r="K137" s="42"/>
      <c r="L137" s="46"/>
      <c r="M137" s="282"/>
      <c r="N137" s="283"/>
      <c r="O137" s="93"/>
      <c r="P137" s="93"/>
      <c r="Q137" s="93"/>
      <c r="R137" s="93"/>
      <c r="S137" s="93"/>
      <c r="T137" s="94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179</v>
      </c>
      <c r="AU137" s="18" t="s">
        <v>92</v>
      </c>
    </row>
    <row r="138" s="2" customFormat="1" ht="16.5" customHeight="1">
      <c r="A138" s="40"/>
      <c r="B138" s="41"/>
      <c r="C138" s="245" t="s">
        <v>170</v>
      </c>
      <c r="D138" s="245" t="s">
        <v>148</v>
      </c>
      <c r="E138" s="246" t="s">
        <v>280</v>
      </c>
      <c r="F138" s="247" t="s">
        <v>281</v>
      </c>
      <c r="G138" s="248" t="s">
        <v>273</v>
      </c>
      <c r="H138" s="249">
        <v>7918.0900000000001</v>
      </c>
      <c r="I138" s="250"/>
      <c r="J138" s="251">
        <f>ROUND(I138*H138,2)</f>
        <v>0</v>
      </c>
      <c r="K138" s="247" t="s">
        <v>152</v>
      </c>
      <c r="L138" s="46"/>
      <c r="M138" s="252" t="s">
        <v>1</v>
      </c>
      <c r="N138" s="253" t="s">
        <v>48</v>
      </c>
      <c r="O138" s="93"/>
      <c r="P138" s="254">
        <f>O138*H138</f>
        <v>0</v>
      </c>
      <c r="Q138" s="254">
        <v>0</v>
      </c>
      <c r="R138" s="254">
        <f>Q138*H138</f>
        <v>0</v>
      </c>
      <c r="S138" s="254">
        <v>0</v>
      </c>
      <c r="T138" s="25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56" t="s">
        <v>153</v>
      </c>
      <c r="AT138" s="256" t="s">
        <v>148</v>
      </c>
      <c r="AU138" s="256" t="s">
        <v>92</v>
      </c>
      <c r="AY138" s="18" t="s">
        <v>146</v>
      </c>
      <c r="BE138" s="257">
        <f>IF(N138="základní",J138,0)</f>
        <v>0</v>
      </c>
      <c r="BF138" s="257">
        <f>IF(N138="snížená",J138,0)</f>
        <v>0</v>
      </c>
      <c r="BG138" s="257">
        <f>IF(N138="zákl. přenesená",J138,0)</f>
        <v>0</v>
      </c>
      <c r="BH138" s="257">
        <f>IF(N138="sníž. přenesená",J138,0)</f>
        <v>0</v>
      </c>
      <c r="BI138" s="257">
        <f>IF(N138="nulová",J138,0)</f>
        <v>0</v>
      </c>
      <c r="BJ138" s="18" t="s">
        <v>90</v>
      </c>
      <c r="BK138" s="257">
        <f>ROUND(I138*H138,2)</f>
        <v>0</v>
      </c>
      <c r="BL138" s="18" t="s">
        <v>153</v>
      </c>
      <c r="BM138" s="256" t="s">
        <v>419</v>
      </c>
    </row>
    <row r="139" s="2" customFormat="1" ht="16.5" customHeight="1">
      <c r="A139" s="40"/>
      <c r="B139" s="41"/>
      <c r="C139" s="245" t="s">
        <v>174</v>
      </c>
      <c r="D139" s="245" t="s">
        <v>148</v>
      </c>
      <c r="E139" s="246" t="s">
        <v>284</v>
      </c>
      <c r="F139" s="247" t="s">
        <v>285</v>
      </c>
      <c r="G139" s="248" t="s">
        <v>273</v>
      </c>
      <c r="H139" s="249">
        <v>158361.79999999999</v>
      </c>
      <c r="I139" s="250"/>
      <c r="J139" s="251">
        <f>ROUND(I139*H139,2)</f>
        <v>0</v>
      </c>
      <c r="K139" s="247" t="s">
        <v>152</v>
      </c>
      <c r="L139" s="46"/>
      <c r="M139" s="252" t="s">
        <v>1</v>
      </c>
      <c r="N139" s="253" t="s">
        <v>48</v>
      </c>
      <c r="O139" s="93"/>
      <c r="P139" s="254">
        <f>O139*H139</f>
        <v>0</v>
      </c>
      <c r="Q139" s="254">
        <v>0</v>
      </c>
      <c r="R139" s="254">
        <f>Q139*H139</f>
        <v>0</v>
      </c>
      <c r="S139" s="254">
        <v>0</v>
      </c>
      <c r="T139" s="25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56" t="s">
        <v>153</v>
      </c>
      <c r="AT139" s="256" t="s">
        <v>148</v>
      </c>
      <c r="AU139" s="256" t="s">
        <v>92</v>
      </c>
      <c r="AY139" s="18" t="s">
        <v>146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8" t="s">
        <v>90</v>
      </c>
      <c r="BK139" s="257">
        <f>ROUND(I139*H139,2)</f>
        <v>0</v>
      </c>
      <c r="BL139" s="18" t="s">
        <v>153</v>
      </c>
      <c r="BM139" s="256" t="s">
        <v>420</v>
      </c>
    </row>
    <row r="140" s="13" customFormat="1">
      <c r="A140" s="13"/>
      <c r="B140" s="258"/>
      <c r="C140" s="259"/>
      <c r="D140" s="260" t="s">
        <v>163</v>
      </c>
      <c r="E140" s="259"/>
      <c r="F140" s="262" t="s">
        <v>421</v>
      </c>
      <c r="G140" s="259"/>
      <c r="H140" s="263">
        <v>158361.79999999999</v>
      </c>
      <c r="I140" s="264"/>
      <c r="J140" s="259"/>
      <c r="K140" s="259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163</v>
      </c>
      <c r="AU140" s="269" t="s">
        <v>92</v>
      </c>
      <c r="AV140" s="13" t="s">
        <v>92</v>
      </c>
      <c r="AW140" s="13" t="s">
        <v>4</v>
      </c>
      <c r="AX140" s="13" t="s">
        <v>90</v>
      </c>
      <c r="AY140" s="269" t="s">
        <v>146</v>
      </c>
    </row>
    <row r="141" s="2" customFormat="1" ht="16.5" customHeight="1">
      <c r="A141" s="40"/>
      <c r="B141" s="41"/>
      <c r="C141" s="245" t="s">
        <v>183</v>
      </c>
      <c r="D141" s="245" t="s">
        <v>148</v>
      </c>
      <c r="E141" s="246" t="s">
        <v>422</v>
      </c>
      <c r="F141" s="247" t="s">
        <v>423</v>
      </c>
      <c r="G141" s="248" t="s">
        <v>273</v>
      </c>
      <c r="H141" s="249">
        <v>7918.0900000000001</v>
      </c>
      <c r="I141" s="250"/>
      <c r="J141" s="251">
        <f>ROUND(I141*H141,2)</f>
        <v>0</v>
      </c>
      <c r="K141" s="247" t="s">
        <v>152</v>
      </c>
      <c r="L141" s="46"/>
      <c r="M141" s="252" t="s">
        <v>1</v>
      </c>
      <c r="N141" s="253" t="s">
        <v>48</v>
      </c>
      <c r="O141" s="93"/>
      <c r="P141" s="254">
        <f>O141*H141</f>
        <v>0</v>
      </c>
      <c r="Q141" s="254">
        <v>0</v>
      </c>
      <c r="R141" s="254">
        <f>Q141*H141</f>
        <v>0</v>
      </c>
      <c r="S141" s="254">
        <v>0</v>
      </c>
      <c r="T141" s="25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56" t="s">
        <v>153</v>
      </c>
      <c r="AT141" s="256" t="s">
        <v>148</v>
      </c>
      <c r="AU141" s="256" t="s">
        <v>92</v>
      </c>
      <c r="AY141" s="18" t="s">
        <v>146</v>
      </c>
      <c r="BE141" s="257">
        <f>IF(N141="základní",J141,0)</f>
        <v>0</v>
      </c>
      <c r="BF141" s="257">
        <f>IF(N141="snížená",J141,0)</f>
        <v>0</v>
      </c>
      <c r="BG141" s="257">
        <f>IF(N141="zákl. přenesená",J141,0)</f>
        <v>0</v>
      </c>
      <c r="BH141" s="257">
        <f>IF(N141="sníž. přenesená",J141,0)</f>
        <v>0</v>
      </c>
      <c r="BI141" s="257">
        <f>IF(N141="nulová",J141,0)</f>
        <v>0</v>
      </c>
      <c r="BJ141" s="18" t="s">
        <v>90</v>
      </c>
      <c r="BK141" s="257">
        <f>ROUND(I141*H141,2)</f>
        <v>0</v>
      </c>
      <c r="BL141" s="18" t="s">
        <v>153</v>
      </c>
      <c r="BM141" s="256" t="s">
        <v>424</v>
      </c>
    </row>
    <row r="142" s="2" customFormat="1" ht="16.5" customHeight="1">
      <c r="A142" s="40"/>
      <c r="B142" s="41"/>
      <c r="C142" s="245" t="s">
        <v>187</v>
      </c>
      <c r="D142" s="245" t="s">
        <v>148</v>
      </c>
      <c r="E142" s="246" t="s">
        <v>425</v>
      </c>
      <c r="F142" s="247" t="s">
        <v>426</v>
      </c>
      <c r="G142" s="248" t="s">
        <v>273</v>
      </c>
      <c r="H142" s="249">
        <v>7.8250000000000002</v>
      </c>
      <c r="I142" s="250"/>
      <c r="J142" s="251">
        <f>ROUND(I142*H142,2)</f>
        <v>0</v>
      </c>
      <c r="K142" s="247" t="s">
        <v>205</v>
      </c>
      <c r="L142" s="46"/>
      <c r="M142" s="252" t="s">
        <v>1</v>
      </c>
      <c r="N142" s="253" t="s">
        <v>48</v>
      </c>
      <c r="O142" s="93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56" t="s">
        <v>153</v>
      </c>
      <c r="AT142" s="256" t="s">
        <v>148</v>
      </c>
      <c r="AU142" s="256" t="s">
        <v>92</v>
      </c>
      <c r="AY142" s="18" t="s">
        <v>146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8" t="s">
        <v>90</v>
      </c>
      <c r="BK142" s="257">
        <f>ROUND(I142*H142,2)</f>
        <v>0</v>
      </c>
      <c r="BL142" s="18" t="s">
        <v>153</v>
      </c>
      <c r="BM142" s="256" t="s">
        <v>427</v>
      </c>
    </row>
    <row r="143" s="2" customFormat="1">
      <c r="A143" s="40"/>
      <c r="B143" s="41"/>
      <c r="C143" s="42"/>
      <c r="D143" s="260" t="s">
        <v>179</v>
      </c>
      <c r="E143" s="42"/>
      <c r="F143" s="281" t="s">
        <v>428</v>
      </c>
      <c r="G143" s="42"/>
      <c r="H143" s="42"/>
      <c r="I143" s="156"/>
      <c r="J143" s="42"/>
      <c r="K143" s="42"/>
      <c r="L143" s="46"/>
      <c r="M143" s="307"/>
      <c r="N143" s="308"/>
      <c r="O143" s="309"/>
      <c r="P143" s="309"/>
      <c r="Q143" s="309"/>
      <c r="R143" s="309"/>
      <c r="S143" s="309"/>
      <c r="T143" s="31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179</v>
      </c>
      <c r="AU143" s="18" t="s">
        <v>92</v>
      </c>
    </row>
    <row r="144" s="2" customFormat="1" ht="6.96" customHeight="1">
      <c r="A144" s="40"/>
      <c r="B144" s="68"/>
      <c r="C144" s="69"/>
      <c r="D144" s="69"/>
      <c r="E144" s="69"/>
      <c r="F144" s="69"/>
      <c r="G144" s="69"/>
      <c r="H144" s="69"/>
      <c r="I144" s="194"/>
      <c r="J144" s="69"/>
      <c r="K144" s="69"/>
      <c r="L144" s="46"/>
      <c r="M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</sheetData>
  <sheetProtection sheet="1" autoFilter="0" formatColumns="0" formatRows="0" objects="1" scenarios="1" spinCount="100000" saltValue="Nr/H7YEtHJvmUAMptAmPDrTkQYS5GzE/SCedxn851zo7nz0N33ejf2disXiL5mknFl+ZddqieBsT8rNW2dr1YA==" hashValue="0mCu4G4uNBtKOiFz+rvO9uEisNvnm15ic9ey0Sgt0Lg4DN4b8N0SQxCtRrZ3R9nh5vobaSNVCrCA91Hweiqrnw==" algorithmName="SHA-512" password="E785"/>
  <autoFilter ref="C122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92</v>
      </c>
    </row>
    <row r="4" s="1" customFormat="1" ht="24.96" customHeight="1">
      <c r="B4" s="21"/>
      <c r="D4" s="152" t="s">
        <v>107</v>
      </c>
      <c r="I4" s="148"/>
      <c r="L4" s="21"/>
      <c r="M4" s="153" t="s">
        <v>10</v>
      </c>
      <c r="AT4" s="18" t="s">
        <v>4</v>
      </c>
    </row>
    <row r="5" s="1" customFormat="1" ht="6.96" customHeight="1">
      <c r="B5" s="21"/>
      <c r="I5" s="148"/>
      <c r="L5" s="21"/>
    </row>
    <row r="6" s="1" customFormat="1" ht="12" customHeight="1">
      <c r="B6" s="21"/>
      <c r="D6" s="154" t="s">
        <v>16</v>
      </c>
      <c r="I6" s="148"/>
      <c r="L6" s="21"/>
    </row>
    <row r="7" s="1" customFormat="1" ht="16.5" customHeight="1">
      <c r="B7" s="21"/>
      <c r="E7" s="155" t="str">
        <f>'Rekapitulace stavby'!K6</f>
        <v>STAVEBNÍ ÚPRAVY Č.P. 511 PRO LABORATOŘE A ONKOLOGII OBLASTNÍ NEMOCNICE JIČÍN a.s.</v>
      </c>
      <c r="F7" s="154"/>
      <c r="G7" s="154"/>
      <c r="H7" s="154"/>
      <c r="I7" s="148"/>
      <c r="L7" s="21"/>
    </row>
    <row r="8" s="1" customFormat="1" ht="12" customHeight="1">
      <c r="B8" s="21"/>
      <c r="D8" s="154" t="s">
        <v>108</v>
      </c>
      <c r="I8" s="148"/>
      <c r="L8" s="21"/>
    </row>
    <row r="9" s="2" customFormat="1" ht="16.5" customHeight="1">
      <c r="A9" s="40"/>
      <c r="B9" s="46"/>
      <c r="C9" s="40"/>
      <c r="D9" s="40"/>
      <c r="E9" s="155" t="s">
        <v>109</v>
      </c>
      <c r="F9" s="40"/>
      <c r="G9" s="40"/>
      <c r="H9" s="40"/>
      <c r="I9" s="156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4" t="s">
        <v>110</v>
      </c>
      <c r="E10" s="40"/>
      <c r="F10" s="40"/>
      <c r="G10" s="40"/>
      <c r="H10" s="40"/>
      <c r="I10" s="156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7" t="s">
        <v>429</v>
      </c>
      <c r="F11" s="40"/>
      <c r="G11" s="40"/>
      <c r="H11" s="40"/>
      <c r="I11" s="156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56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4" t="s">
        <v>18</v>
      </c>
      <c r="E13" s="40"/>
      <c r="F13" s="143" t="s">
        <v>19</v>
      </c>
      <c r="G13" s="40"/>
      <c r="H13" s="40"/>
      <c r="I13" s="158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4" t="s">
        <v>22</v>
      </c>
      <c r="E14" s="40"/>
      <c r="F14" s="143" t="s">
        <v>23</v>
      </c>
      <c r="G14" s="40"/>
      <c r="H14" s="40"/>
      <c r="I14" s="158" t="s">
        <v>24</v>
      </c>
      <c r="J14" s="159" t="str">
        <f>'Rekapitulace stavby'!AN8</f>
        <v>11. 6. 2020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6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4" t="s">
        <v>30</v>
      </c>
      <c r="E16" s="40"/>
      <c r="F16" s="40"/>
      <c r="G16" s="40"/>
      <c r="H16" s="40"/>
      <c r="I16" s="158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8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6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4" t="s">
        <v>34</v>
      </c>
      <c r="E19" s="40"/>
      <c r="F19" s="40"/>
      <c r="G19" s="40"/>
      <c r="H19" s="40"/>
      <c r="I19" s="158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8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6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4" t="s">
        <v>36</v>
      </c>
      <c r="E22" s="40"/>
      <c r="F22" s="40"/>
      <c r="G22" s="40"/>
      <c r="H22" s="40"/>
      <c r="I22" s="158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8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6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4" t="s">
        <v>39</v>
      </c>
      <c r="E25" s="40"/>
      <c r="F25" s="40"/>
      <c r="G25" s="40"/>
      <c r="H25" s="40"/>
      <c r="I25" s="158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8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6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4" t="s">
        <v>41</v>
      </c>
      <c r="E28" s="40"/>
      <c r="F28" s="40"/>
      <c r="G28" s="40"/>
      <c r="H28" s="40"/>
      <c r="I28" s="156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83.25" customHeight="1">
      <c r="A29" s="160"/>
      <c r="B29" s="161"/>
      <c r="C29" s="160"/>
      <c r="D29" s="160"/>
      <c r="E29" s="162" t="s">
        <v>42</v>
      </c>
      <c r="F29" s="162"/>
      <c r="G29" s="162"/>
      <c r="H29" s="162"/>
      <c r="I29" s="163"/>
      <c r="J29" s="160"/>
      <c r="K29" s="160"/>
      <c r="L29" s="164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6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5"/>
      <c r="E31" s="165"/>
      <c r="F31" s="165"/>
      <c r="G31" s="165"/>
      <c r="H31" s="165"/>
      <c r="I31" s="166"/>
      <c r="J31" s="165"/>
      <c r="K31" s="165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7" t="s">
        <v>43</v>
      </c>
      <c r="E32" s="40"/>
      <c r="F32" s="40"/>
      <c r="G32" s="40"/>
      <c r="H32" s="40"/>
      <c r="I32" s="156"/>
      <c r="J32" s="168">
        <f>ROUND(J123,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5"/>
      <c r="E33" s="165"/>
      <c r="F33" s="165"/>
      <c r="G33" s="165"/>
      <c r="H33" s="165"/>
      <c r="I33" s="166"/>
      <c r="J33" s="165"/>
      <c r="K33" s="165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9" t="s">
        <v>45</v>
      </c>
      <c r="G34" s="40"/>
      <c r="H34" s="40"/>
      <c r="I34" s="170" t="s">
        <v>44</v>
      </c>
      <c r="J34" s="169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71" t="s">
        <v>47</v>
      </c>
      <c r="E35" s="154" t="s">
        <v>48</v>
      </c>
      <c r="F35" s="172">
        <f>ROUND((SUM(BE123:BE145)),  2)</f>
        <v>0</v>
      </c>
      <c r="G35" s="40"/>
      <c r="H35" s="40"/>
      <c r="I35" s="173">
        <v>0.20999999999999999</v>
      </c>
      <c r="J35" s="172">
        <f>ROUND(((SUM(BE123:BE145))*I35),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4" t="s">
        <v>49</v>
      </c>
      <c r="F36" s="172">
        <f>ROUND((SUM(BF123:BF145)),  2)</f>
        <v>0</v>
      </c>
      <c r="G36" s="40"/>
      <c r="H36" s="40"/>
      <c r="I36" s="173">
        <v>0.14999999999999999</v>
      </c>
      <c r="J36" s="172">
        <f>ROUND(((SUM(BF123:BF145))*I36),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4" t="s">
        <v>50</v>
      </c>
      <c r="F37" s="172">
        <f>ROUND((SUM(BG123:BG145)),  2)</f>
        <v>0</v>
      </c>
      <c r="G37" s="40"/>
      <c r="H37" s="40"/>
      <c r="I37" s="173">
        <v>0.20999999999999999</v>
      </c>
      <c r="J37" s="172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4" t="s">
        <v>51</v>
      </c>
      <c r="F38" s="172">
        <f>ROUND((SUM(BH123:BH145)),  2)</f>
        <v>0</v>
      </c>
      <c r="G38" s="40"/>
      <c r="H38" s="40"/>
      <c r="I38" s="173">
        <v>0.14999999999999999</v>
      </c>
      <c r="J38" s="172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4" t="s">
        <v>52</v>
      </c>
      <c r="F39" s="172">
        <f>ROUND((SUM(BI123:BI145)),  2)</f>
        <v>0</v>
      </c>
      <c r="G39" s="40"/>
      <c r="H39" s="40"/>
      <c r="I39" s="173">
        <v>0</v>
      </c>
      <c r="J39" s="172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6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4"/>
      <c r="D41" s="175" t="s">
        <v>53</v>
      </c>
      <c r="E41" s="176"/>
      <c r="F41" s="176"/>
      <c r="G41" s="177" t="s">
        <v>54</v>
      </c>
      <c r="H41" s="178" t="s">
        <v>55</v>
      </c>
      <c r="I41" s="179"/>
      <c r="J41" s="180">
        <f>SUM(J32:J39)</f>
        <v>0</v>
      </c>
      <c r="K41" s="181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156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I43" s="148"/>
      <c r="L43" s="21"/>
    </row>
    <row r="44" s="1" customFormat="1" ht="14.4" customHeight="1">
      <c r="B44" s="21"/>
      <c r="I44" s="148"/>
      <c r="L44" s="21"/>
    </row>
    <row r="45" s="1" customFormat="1" ht="14.4" customHeight="1">
      <c r="B45" s="21"/>
      <c r="I45" s="148"/>
      <c r="L45" s="21"/>
    </row>
    <row r="46" s="1" customFormat="1" ht="14.4" customHeight="1">
      <c r="B46" s="21"/>
      <c r="I46" s="148"/>
      <c r="L46" s="21"/>
    </row>
    <row r="47" s="1" customFormat="1" ht="14.4" customHeight="1">
      <c r="B47" s="21"/>
      <c r="I47" s="148"/>
      <c r="L47" s="21"/>
    </row>
    <row r="48" s="1" customFormat="1" ht="14.4" customHeight="1">
      <c r="B48" s="21"/>
      <c r="I48" s="148"/>
      <c r="L48" s="21"/>
    </row>
    <row r="49" s="1" customFormat="1" ht="14.4" customHeight="1">
      <c r="B49" s="21"/>
      <c r="I49" s="148"/>
      <c r="L49" s="21"/>
    </row>
    <row r="50" s="2" customFormat="1" ht="14.4" customHeight="1">
      <c r="B50" s="65"/>
      <c r="D50" s="182" t="s">
        <v>56</v>
      </c>
      <c r="E50" s="183"/>
      <c r="F50" s="183"/>
      <c r="G50" s="182" t="s">
        <v>57</v>
      </c>
      <c r="H50" s="183"/>
      <c r="I50" s="184"/>
      <c r="J50" s="183"/>
      <c r="K50" s="183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85" t="s">
        <v>58</v>
      </c>
      <c r="E61" s="186"/>
      <c r="F61" s="187" t="s">
        <v>59</v>
      </c>
      <c r="G61" s="185" t="s">
        <v>58</v>
      </c>
      <c r="H61" s="186"/>
      <c r="I61" s="188"/>
      <c r="J61" s="189" t="s">
        <v>59</v>
      </c>
      <c r="K61" s="186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82" t="s">
        <v>60</v>
      </c>
      <c r="E65" s="190"/>
      <c r="F65" s="190"/>
      <c r="G65" s="182" t="s">
        <v>61</v>
      </c>
      <c r="H65" s="190"/>
      <c r="I65" s="191"/>
      <c r="J65" s="190"/>
      <c r="K65" s="190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85" t="s">
        <v>58</v>
      </c>
      <c r="E76" s="186"/>
      <c r="F76" s="187" t="s">
        <v>59</v>
      </c>
      <c r="G76" s="185" t="s">
        <v>58</v>
      </c>
      <c r="H76" s="186"/>
      <c r="I76" s="188"/>
      <c r="J76" s="189" t="s">
        <v>59</v>
      </c>
      <c r="K76" s="186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112</v>
      </c>
      <c r="D82" s="42"/>
      <c r="E82" s="42"/>
      <c r="F82" s="42"/>
      <c r="G82" s="42"/>
      <c r="H82" s="42"/>
      <c r="I82" s="156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56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156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8" t="str">
        <f>E7</f>
        <v>STAVEBNÍ ÚPRAVY Č.P. 511 PRO LABORATOŘE A ONKOLOGII OBLASTNÍ NEMOCNICE JIČÍN a.s.</v>
      </c>
      <c r="F85" s="33"/>
      <c r="G85" s="33"/>
      <c r="H85" s="33"/>
      <c r="I85" s="156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148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98" t="s">
        <v>109</v>
      </c>
      <c r="F87" s="42"/>
      <c r="G87" s="42"/>
      <c r="H87" s="42"/>
      <c r="I87" s="156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110</v>
      </c>
      <c r="D88" s="42"/>
      <c r="E88" s="42"/>
      <c r="F88" s="42"/>
      <c r="G88" s="42"/>
      <c r="H88" s="42"/>
      <c r="I88" s="156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SO 02 - Objekt ČOV _ demoliční a bourací práce </v>
      </c>
      <c r="F89" s="42"/>
      <c r="G89" s="42"/>
      <c r="H89" s="42"/>
      <c r="I89" s="156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56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 xml:space="preserve">Jičín </v>
      </c>
      <c r="G91" s="42"/>
      <c r="H91" s="42"/>
      <c r="I91" s="158" t="s">
        <v>24</v>
      </c>
      <c r="J91" s="81" t="str">
        <f>IF(J14="","",J14)</f>
        <v>11. 6. 2020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56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KRÁLOVÉHRADECKÝ KRAJ</v>
      </c>
      <c r="G93" s="42"/>
      <c r="H93" s="42"/>
      <c r="I93" s="158" t="s">
        <v>36</v>
      </c>
      <c r="J93" s="38" t="str">
        <f>E23</f>
        <v>KANIA a.s.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158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56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99" t="s">
        <v>113</v>
      </c>
      <c r="D96" s="200"/>
      <c r="E96" s="200"/>
      <c r="F96" s="200"/>
      <c r="G96" s="200"/>
      <c r="H96" s="200"/>
      <c r="I96" s="201"/>
      <c r="J96" s="202" t="s">
        <v>114</v>
      </c>
      <c r="K96" s="200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156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03" t="s">
        <v>115</v>
      </c>
      <c r="D98" s="42"/>
      <c r="E98" s="42"/>
      <c r="F98" s="42"/>
      <c r="G98" s="42"/>
      <c r="H98" s="42"/>
      <c r="I98" s="156"/>
      <c r="J98" s="112">
        <f>J123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116</v>
      </c>
    </row>
    <row r="99" s="9" customFormat="1" ht="24.96" customHeight="1">
      <c r="A99" s="9"/>
      <c r="B99" s="204"/>
      <c r="C99" s="205"/>
      <c r="D99" s="206" t="s">
        <v>117</v>
      </c>
      <c r="E99" s="207"/>
      <c r="F99" s="207"/>
      <c r="G99" s="207"/>
      <c r="H99" s="207"/>
      <c r="I99" s="208"/>
      <c r="J99" s="209">
        <f>J124</f>
        <v>0</v>
      </c>
      <c r="K99" s="205"/>
      <c r="L99" s="21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1"/>
      <c r="C100" s="135"/>
      <c r="D100" s="212" t="s">
        <v>121</v>
      </c>
      <c r="E100" s="213"/>
      <c r="F100" s="213"/>
      <c r="G100" s="213"/>
      <c r="H100" s="213"/>
      <c r="I100" s="214"/>
      <c r="J100" s="215">
        <f>J125</f>
        <v>0</v>
      </c>
      <c r="K100" s="135"/>
      <c r="L100" s="21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1"/>
      <c r="C101" s="135"/>
      <c r="D101" s="212" t="s">
        <v>122</v>
      </c>
      <c r="E101" s="213"/>
      <c r="F101" s="213"/>
      <c r="G101" s="213"/>
      <c r="H101" s="213"/>
      <c r="I101" s="214"/>
      <c r="J101" s="215">
        <f>J138</f>
        <v>0</v>
      </c>
      <c r="K101" s="135"/>
      <c r="L101" s="21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156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194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197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131</v>
      </c>
      <c r="D108" s="42"/>
      <c r="E108" s="42"/>
      <c r="F108" s="42"/>
      <c r="G108" s="42"/>
      <c r="H108" s="42"/>
      <c r="I108" s="156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156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156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98" t="str">
        <f>E7</f>
        <v>STAVEBNÍ ÚPRAVY Č.P. 511 PRO LABORATOŘE A ONKOLOGII OBLASTNÍ NEMOCNICE JIČÍN a.s.</v>
      </c>
      <c r="F111" s="33"/>
      <c r="G111" s="33"/>
      <c r="H111" s="33"/>
      <c r="I111" s="156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108</v>
      </c>
      <c r="D112" s="23"/>
      <c r="E112" s="23"/>
      <c r="F112" s="23"/>
      <c r="G112" s="23"/>
      <c r="H112" s="23"/>
      <c r="I112" s="148"/>
      <c r="J112" s="23"/>
      <c r="K112" s="23"/>
      <c r="L112" s="21"/>
    </row>
    <row r="113" s="2" customFormat="1" ht="16.5" customHeight="1">
      <c r="A113" s="40"/>
      <c r="B113" s="41"/>
      <c r="C113" s="42"/>
      <c r="D113" s="42"/>
      <c r="E113" s="198" t="s">
        <v>109</v>
      </c>
      <c r="F113" s="42"/>
      <c r="G113" s="42"/>
      <c r="H113" s="42"/>
      <c r="I113" s="156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110</v>
      </c>
      <c r="D114" s="42"/>
      <c r="E114" s="42"/>
      <c r="F114" s="42"/>
      <c r="G114" s="42"/>
      <c r="H114" s="42"/>
      <c r="I114" s="156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6.5" customHeight="1">
      <c r="A115" s="40"/>
      <c r="B115" s="41"/>
      <c r="C115" s="42"/>
      <c r="D115" s="42"/>
      <c r="E115" s="78" t="str">
        <f>E11</f>
        <v xml:space="preserve">SO 02 - Objekt ČOV _ demoliční a bourací práce </v>
      </c>
      <c r="F115" s="42"/>
      <c r="G115" s="42"/>
      <c r="H115" s="42"/>
      <c r="I115" s="156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156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22</v>
      </c>
      <c r="D117" s="42"/>
      <c r="E117" s="42"/>
      <c r="F117" s="28" t="str">
        <f>F14</f>
        <v xml:space="preserve">Jičín </v>
      </c>
      <c r="G117" s="42"/>
      <c r="H117" s="42"/>
      <c r="I117" s="158" t="s">
        <v>24</v>
      </c>
      <c r="J117" s="81" t="str">
        <f>IF(J14="","",J14)</f>
        <v>11. 6. 2020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156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30</v>
      </c>
      <c r="D119" s="42"/>
      <c r="E119" s="42"/>
      <c r="F119" s="28" t="str">
        <f>E17</f>
        <v>KRÁLOVÉHRADECKÝ KRAJ</v>
      </c>
      <c r="G119" s="42"/>
      <c r="H119" s="42"/>
      <c r="I119" s="158" t="s">
        <v>36</v>
      </c>
      <c r="J119" s="38" t="str">
        <f>E23</f>
        <v>KANIA a.s.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5.15" customHeight="1">
      <c r="A120" s="40"/>
      <c r="B120" s="41"/>
      <c r="C120" s="33" t="s">
        <v>34</v>
      </c>
      <c r="D120" s="42"/>
      <c r="E120" s="42"/>
      <c r="F120" s="28" t="str">
        <f>IF(E20="","",E20)</f>
        <v>Vyplň údaj</v>
      </c>
      <c r="G120" s="42"/>
      <c r="H120" s="42"/>
      <c r="I120" s="158" t="s">
        <v>39</v>
      </c>
      <c r="J120" s="38" t="str">
        <f>E26</f>
        <v xml:space="preserve"> 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0.32" customHeight="1">
      <c r="A121" s="40"/>
      <c r="B121" s="41"/>
      <c r="C121" s="42"/>
      <c r="D121" s="42"/>
      <c r="E121" s="42"/>
      <c r="F121" s="42"/>
      <c r="G121" s="42"/>
      <c r="H121" s="42"/>
      <c r="I121" s="156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1" customFormat="1" ht="29.28" customHeight="1">
      <c r="A122" s="217"/>
      <c r="B122" s="218"/>
      <c r="C122" s="219" t="s">
        <v>132</v>
      </c>
      <c r="D122" s="220" t="s">
        <v>68</v>
      </c>
      <c r="E122" s="220" t="s">
        <v>64</v>
      </c>
      <c r="F122" s="220" t="s">
        <v>65</v>
      </c>
      <c r="G122" s="220" t="s">
        <v>133</v>
      </c>
      <c r="H122" s="220" t="s">
        <v>134</v>
      </c>
      <c r="I122" s="221" t="s">
        <v>135</v>
      </c>
      <c r="J122" s="220" t="s">
        <v>114</v>
      </c>
      <c r="K122" s="222" t="s">
        <v>136</v>
      </c>
      <c r="L122" s="223"/>
      <c r="M122" s="102" t="s">
        <v>1</v>
      </c>
      <c r="N122" s="103" t="s">
        <v>47</v>
      </c>
      <c r="O122" s="103" t="s">
        <v>137</v>
      </c>
      <c r="P122" s="103" t="s">
        <v>138</v>
      </c>
      <c r="Q122" s="103" t="s">
        <v>139</v>
      </c>
      <c r="R122" s="103" t="s">
        <v>140</v>
      </c>
      <c r="S122" s="103" t="s">
        <v>141</v>
      </c>
      <c r="T122" s="104" t="s">
        <v>142</v>
      </c>
      <c r="U122" s="217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/>
    </row>
    <row r="123" s="2" customFormat="1" ht="22.8" customHeight="1">
      <c r="A123" s="40"/>
      <c r="B123" s="41"/>
      <c r="C123" s="109" t="s">
        <v>143</v>
      </c>
      <c r="D123" s="42"/>
      <c r="E123" s="42"/>
      <c r="F123" s="42"/>
      <c r="G123" s="42"/>
      <c r="H123" s="42"/>
      <c r="I123" s="156"/>
      <c r="J123" s="224">
        <f>BK123</f>
        <v>0</v>
      </c>
      <c r="K123" s="42"/>
      <c r="L123" s="46"/>
      <c r="M123" s="105"/>
      <c r="N123" s="225"/>
      <c r="O123" s="106"/>
      <c r="P123" s="226">
        <f>P124</f>
        <v>0</v>
      </c>
      <c r="Q123" s="106"/>
      <c r="R123" s="226">
        <f>R124</f>
        <v>0</v>
      </c>
      <c r="S123" s="106"/>
      <c r="T123" s="227">
        <f>T124</f>
        <v>315.95000000000005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82</v>
      </c>
      <c r="AU123" s="18" t="s">
        <v>116</v>
      </c>
      <c r="BK123" s="228">
        <f>BK124</f>
        <v>0</v>
      </c>
    </row>
    <row r="124" s="12" customFormat="1" ht="25.92" customHeight="1">
      <c r="A124" s="12"/>
      <c r="B124" s="229"/>
      <c r="C124" s="230"/>
      <c r="D124" s="231" t="s">
        <v>82</v>
      </c>
      <c r="E124" s="232" t="s">
        <v>144</v>
      </c>
      <c r="F124" s="232" t="s">
        <v>145</v>
      </c>
      <c r="G124" s="230"/>
      <c r="H124" s="230"/>
      <c r="I124" s="233"/>
      <c r="J124" s="234">
        <f>BK124</f>
        <v>0</v>
      </c>
      <c r="K124" s="230"/>
      <c r="L124" s="235"/>
      <c r="M124" s="236"/>
      <c r="N124" s="237"/>
      <c r="O124" s="237"/>
      <c r="P124" s="238">
        <f>P125+P138</f>
        <v>0</v>
      </c>
      <c r="Q124" s="237"/>
      <c r="R124" s="238">
        <f>R125+R138</f>
        <v>0</v>
      </c>
      <c r="S124" s="237"/>
      <c r="T124" s="239">
        <f>T125+T138</f>
        <v>315.95000000000005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40" t="s">
        <v>90</v>
      </c>
      <c r="AT124" s="241" t="s">
        <v>82</v>
      </c>
      <c r="AU124" s="241" t="s">
        <v>83</v>
      </c>
      <c r="AY124" s="240" t="s">
        <v>146</v>
      </c>
      <c r="BK124" s="242">
        <f>BK125+BK138</f>
        <v>0</v>
      </c>
    </row>
    <row r="125" s="12" customFormat="1" ht="22.8" customHeight="1">
      <c r="A125" s="12"/>
      <c r="B125" s="229"/>
      <c r="C125" s="230"/>
      <c r="D125" s="231" t="s">
        <v>82</v>
      </c>
      <c r="E125" s="243" t="s">
        <v>191</v>
      </c>
      <c r="F125" s="243" t="s">
        <v>257</v>
      </c>
      <c r="G125" s="230"/>
      <c r="H125" s="230"/>
      <c r="I125" s="233"/>
      <c r="J125" s="244">
        <f>BK125</f>
        <v>0</v>
      </c>
      <c r="K125" s="230"/>
      <c r="L125" s="235"/>
      <c r="M125" s="236"/>
      <c r="N125" s="237"/>
      <c r="O125" s="237"/>
      <c r="P125" s="238">
        <f>SUM(P126:P137)</f>
        <v>0</v>
      </c>
      <c r="Q125" s="237"/>
      <c r="R125" s="238">
        <f>SUM(R126:R137)</f>
        <v>0</v>
      </c>
      <c r="S125" s="237"/>
      <c r="T125" s="239">
        <f>SUM(T126:T137)</f>
        <v>315.95000000000005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0" t="s">
        <v>90</v>
      </c>
      <c r="AT125" s="241" t="s">
        <v>82</v>
      </c>
      <c r="AU125" s="241" t="s">
        <v>90</v>
      </c>
      <c r="AY125" s="240" t="s">
        <v>146</v>
      </c>
      <c r="BK125" s="242">
        <f>SUM(BK126:BK137)</f>
        <v>0</v>
      </c>
    </row>
    <row r="126" s="2" customFormat="1" ht="16.5" customHeight="1">
      <c r="A126" s="40"/>
      <c r="B126" s="41"/>
      <c r="C126" s="245" t="s">
        <v>90</v>
      </c>
      <c r="D126" s="245" t="s">
        <v>148</v>
      </c>
      <c r="E126" s="246" t="s">
        <v>430</v>
      </c>
      <c r="F126" s="247" t="s">
        <v>431</v>
      </c>
      <c r="G126" s="248" t="s">
        <v>177</v>
      </c>
      <c r="H126" s="249">
        <v>15.574999999999999</v>
      </c>
      <c r="I126" s="250"/>
      <c r="J126" s="251">
        <f>ROUND(I126*H126,2)</f>
        <v>0</v>
      </c>
      <c r="K126" s="247" t="s">
        <v>152</v>
      </c>
      <c r="L126" s="46"/>
      <c r="M126" s="252" t="s">
        <v>1</v>
      </c>
      <c r="N126" s="253" t="s">
        <v>48</v>
      </c>
      <c r="O126" s="93"/>
      <c r="P126" s="254">
        <f>O126*H126</f>
        <v>0</v>
      </c>
      <c r="Q126" s="254">
        <v>0</v>
      </c>
      <c r="R126" s="254">
        <f>Q126*H126</f>
        <v>0</v>
      </c>
      <c r="S126" s="254">
        <v>0.68000000000000005</v>
      </c>
      <c r="T126" s="255">
        <f>S126*H126</f>
        <v>10.591000000000001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56" t="s">
        <v>153</v>
      </c>
      <c r="AT126" s="256" t="s">
        <v>148</v>
      </c>
      <c r="AU126" s="256" t="s">
        <v>92</v>
      </c>
      <c r="AY126" s="18" t="s">
        <v>146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8" t="s">
        <v>90</v>
      </c>
      <c r="BK126" s="257">
        <f>ROUND(I126*H126,2)</f>
        <v>0</v>
      </c>
      <c r="BL126" s="18" t="s">
        <v>153</v>
      </c>
      <c r="BM126" s="256" t="s">
        <v>432</v>
      </c>
    </row>
    <row r="127" s="2" customFormat="1">
      <c r="A127" s="40"/>
      <c r="B127" s="41"/>
      <c r="C127" s="42"/>
      <c r="D127" s="260" t="s">
        <v>179</v>
      </c>
      <c r="E127" s="42"/>
      <c r="F127" s="281" t="s">
        <v>406</v>
      </c>
      <c r="G127" s="42"/>
      <c r="H127" s="42"/>
      <c r="I127" s="156"/>
      <c r="J127" s="42"/>
      <c r="K127" s="42"/>
      <c r="L127" s="46"/>
      <c r="M127" s="282"/>
      <c r="N127" s="283"/>
      <c r="O127" s="93"/>
      <c r="P127" s="93"/>
      <c r="Q127" s="93"/>
      <c r="R127" s="93"/>
      <c r="S127" s="93"/>
      <c r="T127" s="94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179</v>
      </c>
      <c r="AU127" s="18" t="s">
        <v>92</v>
      </c>
    </row>
    <row r="128" s="13" customFormat="1">
      <c r="A128" s="13"/>
      <c r="B128" s="258"/>
      <c r="C128" s="259"/>
      <c r="D128" s="260" t="s">
        <v>163</v>
      </c>
      <c r="E128" s="261" t="s">
        <v>1</v>
      </c>
      <c r="F128" s="262" t="s">
        <v>433</v>
      </c>
      <c r="G128" s="259"/>
      <c r="H128" s="263">
        <v>15.574999999999999</v>
      </c>
      <c r="I128" s="264"/>
      <c r="J128" s="259"/>
      <c r="K128" s="259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163</v>
      </c>
      <c r="AU128" s="269" t="s">
        <v>92</v>
      </c>
      <c r="AV128" s="13" t="s">
        <v>92</v>
      </c>
      <c r="AW128" s="13" t="s">
        <v>38</v>
      </c>
      <c r="AX128" s="13" t="s">
        <v>83</v>
      </c>
      <c r="AY128" s="269" t="s">
        <v>146</v>
      </c>
    </row>
    <row r="129" s="14" customFormat="1">
      <c r="A129" s="14"/>
      <c r="B129" s="270"/>
      <c r="C129" s="271"/>
      <c r="D129" s="260" t="s">
        <v>163</v>
      </c>
      <c r="E129" s="272" t="s">
        <v>1</v>
      </c>
      <c r="F129" s="273" t="s">
        <v>165</v>
      </c>
      <c r="G129" s="271"/>
      <c r="H129" s="274">
        <v>15.574999999999999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0" t="s">
        <v>163</v>
      </c>
      <c r="AU129" s="280" t="s">
        <v>92</v>
      </c>
      <c r="AV129" s="14" t="s">
        <v>153</v>
      </c>
      <c r="AW129" s="14" t="s">
        <v>38</v>
      </c>
      <c r="AX129" s="14" t="s">
        <v>90</v>
      </c>
      <c r="AY129" s="280" t="s">
        <v>146</v>
      </c>
    </row>
    <row r="130" s="2" customFormat="1" ht="16.5" customHeight="1">
      <c r="A130" s="40"/>
      <c r="B130" s="41"/>
      <c r="C130" s="245" t="s">
        <v>92</v>
      </c>
      <c r="D130" s="245" t="s">
        <v>148</v>
      </c>
      <c r="E130" s="246" t="s">
        <v>434</v>
      </c>
      <c r="F130" s="247" t="s">
        <v>435</v>
      </c>
      <c r="G130" s="248" t="s">
        <v>177</v>
      </c>
      <c r="H130" s="249">
        <v>295.92500000000001</v>
      </c>
      <c r="I130" s="250"/>
      <c r="J130" s="251">
        <f>ROUND(I130*H130,2)</f>
        <v>0</v>
      </c>
      <c r="K130" s="247" t="s">
        <v>152</v>
      </c>
      <c r="L130" s="46"/>
      <c r="M130" s="252" t="s">
        <v>1</v>
      </c>
      <c r="N130" s="253" t="s">
        <v>48</v>
      </c>
      <c r="O130" s="93"/>
      <c r="P130" s="254">
        <f>O130*H130</f>
        <v>0</v>
      </c>
      <c r="Q130" s="254">
        <v>0</v>
      </c>
      <c r="R130" s="254">
        <f>Q130*H130</f>
        <v>0</v>
      </c>
      <c r="S130" s="254">
        <v>0.68000000000000005</v>
      </c>
      <c r="T130" s="255">
        <f>S130*H130</f>
        <v>201.22900000000001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56" t="s">
        <v>153</v>
      </c>
      <c r="AT130" s="256" t="s">
        <v>148</v>
      </c>
      <c r="AU130" s="256" t="s">
        <v>92</v>
      </c>
      <c r="AY130" s="18" t="s">
        <v>146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8" t="s">
        <v>90</v>
      </c>
      <c r="BK130" s="257">
        <f>ROUND(I130*H130,2)</f>
        <v>0</v>
      </c>
      <c r="BL130" s="18" t="s">
        <v>153</v>
      </c>
      <c r="BM130" s="256" t="s">
        <v>436</v>
      </c>
    </row>
    <row r="131" s="2" customFormat="1">
      <c r="A131" s="40"/>
      <c r="B131" s="41"/>
      <c r="C131" s="42"/>
      <c r="D131" s="260" t="s">
        <v>179</v>
      </c>
      <c r="E131" s="42"/>
      <c r="F131" s="281" t="s">
        <v>406</v>
      </c>
      <c r="G131" s="42"/>
      <c r="H131" s="42"/>
      <c r="I131" s="156"/>
      <c r="J131" s="42"/>
      <c r="K131" s="42"/>
      <c r="L131" s="46"/>
      <c r="M131" s="282"/>
      <c r="N131" s="283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179</v>
      </c>
      <c r="AU131" s="18" t="s">
        <v>92</v>
      </c>
    </row>
    <row r="132" s="13" customFormat="1">
      <c r="A132" s="13"/>
      <c r="B132" s="258"/>
      <c r="C132" s="259"/>
      <c r="D132" s="260" t="s">
        <v>163</v>
      </c>
      <c r="E132" s="261" t="s">
        <v>1</v>
      </c>
      <c r="F132" s="262" t="s">
        <v>437</v>
      </c>
      <c r="G132" s="259"/>
      <c r="H132" s="263">
        <v>295.92500000000001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163</v>
      </c>
      <c r="AU132" s="269" t="s">
        <v>92</v>
      </c>
      <c r="AV132" s="13" t="s">
        <v>92</v>
      </c>
      <c r="AW132" s="13" t="s">
        <v>38</v>
      </c>
      <c r="AX132" s="13" t="s">
        <v>83</v>
      </c>
      <c r="AY132" s="269" t="s">
        <v>146</v>
      </c>
    </row>
    <row r="133" s="14" customFormat="1">
      <c r="A133" s="14"/>
      <c r="B133" s="270"/>
      <c r="C133" s="271"/>
      <c r="D133" s="260" t="s">
        <v>163</v>
      </c>
      <c r="E133" s="272" t="s">
        <v>1</v>
      </c>
      <c r="F133" s="273" t="s">
        <v>165</v>
      </c>
      <c r="G133" s="271"/>
      <c r="H133" s="274">
        <v>295.92500000000001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0" t="s">
        <v>163</v>
      </c>
      <c r="AU133" s="280" t="s">
        <v>92</v>
      </c>
      <c r="AV133" s="14" t="s">
        <v>153</v>
      </c>
      <c r="AW133" s="14" t="s">
        <v>38</v>
      </c>
      <c r="AX133" s="14" t="s">
        <v>90</v>
      </c>
      <c r="AY133" s="280" t="s">
        <v>146</v>
      </c>
    </row>
    <row r="134" s="2" customFormat="1" ht="16.5" customHeight="1">
      <c r="A134" s="40"/>
      <c r="B134" s="41"/>
      <c r="C134" s="245" t="s">
        <v>158</v>
      </c>
      <c r="D134" s="245" t="s">
        <v>148</v>
      </c>
      <c r="E134" s="246" t="s">
        <v>438</v>
      </c>
      <c r="F134" s="247" t="s">
        <v>439</v>
      </c>
      <c r="G134" s="248" t="s">
        <v>177</v>
      </c>
      <c r="H134" s="249">
        <v>133.5</v>
      </c>
      <c r="I134" s="250"/>
      <c r="J134" s="251">
        <f>ROUND(I134*H134,2)</f>
        <v>0</v>
      </c>
      <c r="K134" s="247" t="s">
        <v>152</v>
      </c>
      <c r="L134" s="46"/>
      <c r="M134" s="252" t="s">
        <v>1</v>
      </c>
      <c r="N134" s="253" t="s">
        <v>48</v>
      </c>
      <c r="O134" s="93"/>
      <c r="P134" s="254">
        <f>O134*H134</f>
        <v>0</v>
      </c>
      <c r="Q134" s="254">
        <v>0</v>
      </c>
      <c r="R134" s="254">
        <f>Q134*H134</f>
        <v>0</v>
      </c>
      <c r="S134" s="254">
        <v>0.78000000000000003</v>
      </c>
      <c r="T134" s="255">
        <f>S134*H134</f>
        <v>104.13000000000001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56" t="s">
        <v>153</v>
      </c>
      <c r="AT134" s="256" t="s">
        <v>148</v>
      </c>
      <c r="AU134" s="256" t="s">
        <v>92</v>
      </c>
      <c r="AY134" s="18" t="s">
        <v>146</v>
      </c>
      <c r="BE134" s="257">
        <f>IF(N134="základní",J134,0)</f>
        <v>0</v>
      </c>
      <c r="BF134" s="257">
        <f>IF(N134="snížená",J134,0)</f>
        <v>0</v>
      </c>
      <c r="BG134" s="257">
        <f>IF(N134="zákl. přenesená",J134,0)</f>
        <v>0</v>
      </c>
      <c r="BH134" s="257">
        <f>IF(N134="sníž. přenesená",J134,0)</f>
        <v>0</v>
      </c>
      <c r="BI134" s="257">
        <f>IF(N134="nulová",J134,0)</f>
        <v>0</v>
      </c>
      <c r="BJ134" s="18" t="s">
        <v>90</v>
      </c>
      <c r="BK134" s="257">
        <f>ROUND(I134*H134,2)</f>
        <v>0</v>
      </c>
      <c r="BL134" s="18" t="s">
        <v>153</v>
      </c>
      <c r="BM134" s="256" t="s">
        <v>440</v>
      </c>
    </row>
    <row r="135" s="2" customFormat="1">
      <c r="A135" s="40"/>
      <c r="B135" s="41"/>
      <c r="C135" s="42"/>
      <c r="D135" s="260" t="s">
        <v>179</v>
      </c>
      <c r="E135" s="42"/>
      <c r="F135" s="281" t="s">
        <v>406</v>
      </c>
      <c r="G135" s="42"/>
      <c r="H135" s="42"/>
      <c r="I135" s="156"/>
      <c r="J135" s="42"/>
      <c r="K135" s="42"/>
      <c r="L135" s="46"/>
      <c r="M135" s="282"/>
      <c r="N135" s="283"/>
      <c r="O135" s="93"/>
      <c r="P135" s="93"/>
      <c r="Q135" s="93"/>
      <c r="R135" s="93"/>
      <c r="S135" s="93"/>
      <c r="T135" s="94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179</v>
      </c>
      <c r="AU135" s="18" t="s">
        <v>92</v>
      </c>
    </row>
    <row r="136" s="13" customFormat="1">
      <c r="A136" s="13"/>
      <c r="B136" s="258"/>
      <c r="C136" s="259"/>
      <c r="D136" s="260" t="s">
        <v>163</v>
      </c>
      <c r="E136" s="261" t="s">
        <v>1</v>
      </c>
      <c r="F136" s="262" t="s">
        <v>441</v>
      </c>
      <c r="G136" s="259"/>
      <c r="H136" s="263">
        <v>133.5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163</v>
      </c>
      <c r="AU136" s="269" t="s">
        <v>92</v>
      </c>
      <c r="AV136" s="13" t="s">
        <v>92</v>
      </c>
      <c r="AW136" s="13" t="s">
        <v>38</v>
      </c>
      <c r="AX136" s="13" t="s">
        <v>83</v>
      </c>
      <c r="AY136" s="269" t="s">
        <v>146</v>
      </c>
    </row>
    <row r="137" s="14" customFormat="1">
      <c r="A137" s="14"/>
      <c r="B137" s="270"/>
      <c r="C137" s="271"/>
      <c r="D137" s="260" t="s">
        <v>163</v>
      </c>
      <c r="E137" s="272" t="s">
        <v>1</v>
      </c>
      <c r="F137" s="273" t="s">
        <v>165</v>
      </c>
      <c r="G137" s="271"/>
      <c r="H137" s="274">
        <v>133.5</v>
      </c>
      <c r="I137" s="275"/>
      <c r="J137" s="271"/>
      <c r="K137" s="271"/>
      <c r="L137" s="276"/>
      <c r="M137" s="277"/>
      <c r="N137" s="278"/>
      <c r="O137" s="278"/>
      <c r="P137" s="278"/>
      <c r="Q137" s="278"/>
      <c r="R137" s="278"/>
      <c r="S137" s="278"/>
      <c r="T137" s="27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0" t="s">
        <v>163</v>
      </c>
      <c r="AU137" s="280" t="s">
        <v>92</v>
      </c>
      <c r="AV137" s="14" t="s">
        <v>153</v>
      </c>
      <c r="AW137" s="14" t="s">
        <v>38</v>
      </c>
      <c r="AX137" s="14" t="s">
        <v>90</v>
      </c>
      <c r="AY137" s="280" t="s">
        <v>146</v>
      </c>
    </row>
    <row r="138" s="12" customFormat="1" ht="22.8" customHeight="1">
      <c r="A138" s="12"/>
      <c r="B138" s="229"/>
      <c r="C138" s="230"/>
      <c r="D138" s="231" t="s">
        <v>82</v>
      </c>
      <c r="E138" s="243" t="s">
        <v>268</v>
      </c>
      <c r="F138" s="243" t="s">
        <v>269</v>
      </c>
      <c r="G138" s="230"/>
      <c r="H138" s="230"/>
      <c r="I138" s="233"/>
      <c r="J138" s="244">
        <f>BK138</f>
        <v>0</v>
      </c>
      <c r="K138" s="230"/>
      <c r="L138" s="235"/>
      <c r="M138" s="236"/>
      <c r="N138" s="237"/>
      <c r="O138" s="237"/>
      <c r="P138" s="238">
        <f>SUM(P139:P145)</f>
        <v>0</v>
      </c>
      <c r="Q138" s="237"/>
      <c r="R138" s="238">
        <f>SUM(R139:R145)</f>
        <v>0</v>
      </c>
      <c r="S138" s="237"/>
      <c r="T138" s="239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0" t="s">
        <v>90</v>
      </c>
      <c r="AT138" s="241" t="s">
        <v>82</v>
      </c>
      <c r="AU138" s="241" t="s">
        <v>90</v>
      </c>
      <c r="AY138" s="240" t="s">
        <v>146</v>
      </c>
      <c r="BK138" s="242">
        <f>SUM(BK139:BK145)</f>
        <v>0</v>
      </c>
    </row>
    <row r="139" s="2" customFormat="1" ht="16.5" customHeight="1">
      <c r="A139" s="40"/>
      <c r="B139" s="41"/>
      <c r="C139" s="245" t="s">
        <v>153</v>
      </c>
      <c r="D139" s="245" t="s">
        <v>148</v>
      </c>
      <c r="E139" s="246" t="s">
        <v>412</v>
      </c>
      <c r="F139" s="247" t="s">
        <v>413</v>
      </c>
      <c r="G139" s="248" t="s">
        <v>273</v>
      </c>
      <c r="H139" s="249">
        <v>315.94999999999999</v>
      </c>
      <c r="I139" s="250"/>
      <c r="J139" s="251">
        <f>ROUND(I139*H139,2)</f>
        <v>0</v>
      </c>
      <c r="K139" s="247" t="s">
        <v>152</v>
      </c>
      <c r="L139" s="46"/>
      <c r="M139" s="252" t="s">
        <v>1</v>
      </c>
      <c r="N139" s="253" t="s">
        <v>48</v>
      </c>
      <c r="O139" s="93"/>
      <c r="P139" s="254">
        <f>O139*H139</f>
        <v>0</v>
      </c>
      <c r="Q139" s="254">
        <v>0</v>
      </c>
      <c r="R139" s="254">
        <f>Q139*H139</f>
        <v>0</v>
      </c>
      <c r="S139" s="254">
        <v>0</v>
      </c>
      <c r="T139" s="25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56" t="s">
        <v>153</v>
      </c>
      <c r="AT139" s="256" t="s">
        <v>148</v>
      </c>
      <c r="AU139" s="256" t="s">
        <v>92</v>
      </c>
      <c r="AY139" s="18" t="s">
        <v>146</v>
      </c>
      <c r="BE139" s="257">
        <f>IF(N139="základní",J139,0)</f>
        <v>0</v>
      </c>
      <c r="BF139" s="257">
        <f>IF(N139="snížená",J139,0)</f>
        <v>0</v>
      </c>
      <c r="BG139" s="257">
        <f>IF(N139="zákl. přenesená",J139,0)</f>
        <v>0</v>
      </c>
      <c r="BH139" s="257">
        <f>IF(N139="sníž. přenesená",J139,0)</f>
        <v>0</v>
      </c>
      <c r="BI139" s="257">
        <f>IF(N139="nulová",J139,0)</f>
        <v>0</v>
      </c>
      <c r="BJ139" s="18" t="s">
        <v>90</v>
      </c>
      <c r="BK139" s="257">
        <f>ROUND(I139*H139,2)</f>
        <v>0</v>
      </c>
      <c r="BL139" s="18" t="s">
        <v>153</v>
      </c>
      <c r="BM139" s="256" t="s">
        <v>414</v>
      </c>
    </row>
    <row r="140" s="2" customFormat="1" ht="16.5" customHeight="1">
      <c r="A140" s="40"/>
      <c r="B140" s="41"/>
      <c r="C140" s="245" t="s">
        <v>170</v>
      </c>
      <c r="D140" s="245" t="s">
        <v>148</v>
      </c>
      <c r="E140" s="246" t="s">
        <v>415</v>
      </c>
      <c r="F140" s="247" t="s">
        <v>416</v>
      </c>
      <c r="G140" s="248" t="s">
        <v>273</v>
      </c>
      <c r="H140" s="249">
        <v>315.94999999999999</v>
      </c>
      <c r="I140" s="250"/>
      <c r="J140" s="251">
        <f>ROUND(I140*H140,2)</f>
        <v>0</v>
      </c>
      <c r="K140" s="247" t="s">
        <v>205</v>
      </c>
      <c r="L140" s="46"/>
      <c r="M140" s="252" t="s">
        <v>1</v>
      </c>
      <c r="N140" s="253" t="s">
        <v>48</v>
      </c>
      <c r="O140" s="93"/>
      <c r="P140" s="254">
        <f>O140*H140</f>
        <v>0</v>
      </c>
      <c r="Q140" s="254">
        <v>0</v>
      </c>
      <c r="R140" s="254">
        <f>Q140*H140</f>
        <v>0</v>
      </c>
      <c r="S140" s="254">
        <v>0</v>
      </c>
      <c r="T140" s="25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56" t="s">
        <v>153</v>
      </c>
      <c r="AT140" s="256" t="s">
        <v>148</v>
      </c>
      <c r="AU140" s="256" t="s">
        <v>92</v>
      </c>
      <c r="AY140" s="18" t="s">
        <v>146</v>
      </c>
      <c r="BE140" s="257">
        <f>IF(N140="základní",J140,0)</f>
        <v>0</v>
      </c>
      <c r="BF140" s="257">
        <f>IF(N140="snížená",J140,0)</f>
        <v>0</v>
      </c>
      <c r="BG140" s="257">
        <f>IF(N140="zákl. přenesená",J140,0)</f>
        <v>0</v>
      </c>
      <c r="BH140" s="257">
        <f>IF(N140="sníž. přenesená",J140,0)</f>
        <v>0</v>
      </c>
      <c r="BI140" s="257">
        <f>IF(N140="nulová",J140,0)</f>
        <v>0</v>
      </c>
      <c r="BJ140" s="18" t="s">
        <v>90</v>
      </c>
      <c r="BK140" s="257">
        <f>ROUND(I140*H140,2)</f>
        <v>0</v>
      </c>
      <c r="BL140" s="18" t="s">
        <v>153</v>
      </c>
      <c r="BM140" s="256" t="s">
        <v>417</v>
      </c>
    </row>
    <row r="141" s="2" customFormat="1">
      <c r="A141" s="40"/>
      <c r="B141" s="41"/>
      <c r="C141" s="42"/>
      <c r="D141" s="260" t="s">
        <v>179</v>
      </c>
      <c r="E141" s="42"/>
      <c r="F141" s="281" t="s">
        <v>418</v>
      </c>
      <c r="G141" s="42"/>
      <c r="H141" s="42"/>
      <c r="I141" s="156"/>
      <c r="J141" s="42"/>
      <c r="K141" s="42"/>
      <c r="L141" s="46"/>
      <c r="M141" s="282"/>
      <c r="N141" s="283"/>
      <c r="O141" s="93"/>
      <c r="P141" s="93"/>
      <c r="Q141" s="93"/>
      <c r="R141" s="93"/>
      <c r="S141" s="93"/>
      <c r="T141" s="94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179</v>
      </c>
      <c r="AU141" s="18" t="s">
        <v>92</v>
      </c>
    </row>
    <row r="142" s="2" customFormat="1" ht="16.5" customHeight="1">
      <c r="A142" s="40"/>
      <c r="B142" s="41"/>
      <c r="C142" s="245" t="s">
        <v>174</v>
      </c>
      <c r="D142" s="245" t="s">
        <v>148</v>
      </c>
      <c r="E142" s="246" t="s">
        <v>280</v>
      </c>
      <c r="F142" s="247" t="s">
        <v>281</v>
      </c>
      <c r="G142" s="248" t="s">
        <v>273</v>
      </c>
      <c r="H142" s="249">
        <v>315.94999999999999</v>
      </c>
      <c r="I142" s="250"/>
      <c r="J142" s="251">
        <f>ROUND(I142*H142,2)</f>
        <v>0</v>
      </c>
      <c r="K142" s="247" t="s">
        <v>152</v>
      </c>
      <c r="L142" s="46"/>
      <c r="M142" s="252" t="s">
        <v>1</v>
      </c>
      <c r="N142" s="253" t="s">
        <v>48</v>
      </c>
      <c r="O142" s="93"/>
      <c r="P142" s="254">
        <f>O142*H142</f>
        <v>0</v>
      </c>
      <c r="Q142" s="254">
        <v>0</v>
      </c>
      <c r="R142" s="254">
        <f>Q142*H142</f>
        <v>0</v>
      </c>
      <c r="S142" s="254">
        <v>0</v>
      </c>
      <c r="T142" s="25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56" t="s">
        <v>153</v>
      </c>
      <c r="AT142" s="256" t="s">
        <v>148</v>
      </c>
      <c r="AU142" s="256" t="s">
        <v>92</v>
      </c>
      <c r="AY142" s="18" t="s">
        <v>146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8" t="s">
        <v>90</v>
      </c>
      <c r="BK142" s="257">
        <f>ROUND(I142*H142,2)</f>
        <v>0</v>
      </c>
      <c r="BL142" s="18" t="s">
        <v>153</v>
      </c>
      <c r="BM142" s="256" t="s">
        <v>419</v>
      </c>
    </row>
    <row r="143" s="2" customFormat="1" ht="16.5" customHeight="1">
      <c r="A143" s="40"/>
      <c r="B143" s="41"/>
      <c r="C143" s="245" t="s">
        <v>183</v>
      </c>
      <c r="D143" s="245" t="s">
        <v>148</v>
      </c>
      <c r="E143" s="246" t="s">
        <v>284</v>
      </c>
      <c r="F143" s="247" t="s">
        <v>285</v>
      </c>
      <c r="G143" s="248" t="s">
        <v>273</v>
      </c>
      <c r="H143" s="249">
        <v>6319</v>
      </c>
      <c r="I143" s="250"/>
      <c r="J143" s="251">
        <f>ROUND(I143*H143,2)</f>
        <v>0</v>
      </c>
      <c r="K143" s="247" t="s">
        <v>152</v>
      </c>
      <c r="L143" s="46"/>
      <c r="M143" s="252" t="s">
        <v>1</v>
      </c>
      <c r="N143" s="253" t="s">
        <v>48</v>
      </c>
      <c r="O143" s="93"/>
      <c r="P143" s="254">
        <f>O143*H143</f>
        <v>0</v>
      </c>
      <c r="Q143" s="254">
        <v>0</v>
      </c>
      <c r="R143" s="254">
        <f>Q143*H143</f>
        <v>0</v>
      </c>
      <c r="S143" s="254">
        <v>0</v>
      </c>
      <c r="T143" s="25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56" t="s">
        <v>153</v>
      </c>
      <c r="AT143" s="256" t="s">
        <v>148</v>
      </c>
      <c r="AU143" s="256" t="s">
        <v>92</v>
      </c>
      <c r="AY143" s="18" t="s">
        <v>146</v>
      </c>
      <c r="BE143" s="257">
        <f>IF(N143="základní",J143,0)</f>
        <v>0</v>
      </c>
      <c r="BF143" s="257">
        <f>IF(N143="snížená",J143,0)</f>
        <v>0</v>
      </c>
      <c r="BG143" s="257">
        <f>IF(N143="zákl. přenesená",J143,0)</f>
        <v>0</v>
      </c>
      <c r="BH143" s="257">
        <f>IF(N143="sníž. přenesená",J143,0)</f>
        <v>0</v>
      </c>
      <c r="BI143" s="257">
        <f>IF(N143="nulová",J143,0)</f>
        <v>0</v>
      </c>
      <c r="BJ143" s="18" t="s">
        <v>90</v>
      </c>
      <c r="BK143" s="257">
        <f>ROUND(I143*H143,2)</f>
        <v>0</v>
      </c>
      <c r="BL143" s="18" t="s">
        <v>153</v>
      </c>
      <c r="BM143" s="256" t="s">
        <v>420</v>
      </c>
    </row>
    <row r="144" s="13" customFormat="1">
      <c r="A144" s="13"/>
      <c r="B144" s="258"/>
      <c r="C144" s="259"/>
      <c r="D144" s="260" t="s">
        <v>163</v>
      </c>
      <c r="E144" s="259"/>
      <c r="F144" s="262" t="s">
        <v>442</v>
      </c>
      <c r="G144" s="259"/>
      <c r="H144" s="263">
        <v>6319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163</v>
      </c>
      <c r="AU144" s="269" t="s">
        <v>92</v>
      </c>
      <c r="AV144" s="13" t="s">
        <v>92</v>
      </c>
      <c r="AW144" s="13" t="s">
        <v>4</v>
      </c>
      <c r="AX144" s="13" t="s">
        <v>90</v>
      </c>
      <c r="AY144" s="269" t="s">
        <v>146</v>
      </c>
    </row>
    <row r="145" s="2" customFormat="1" ht="16.5" customHeight="1">
      <c r="A145" s="40"/>
      <c r="B145" s="41"/>
      <c r="C145" s="245" t="s">
        <v>187</v>
      </c>
      <c r="D145" s="245" t="s">
        <v>148</v>
      </c>
      <c r="E145" s="246" t="s">
        <v>422</v>
      </c>
      <c r="F145" s="247" t="s">
        <v>423</v>
      </c>
      <c r="G145" s="248" t="s">
        <v>273</v>
      </c>
      <c r="H145" s="249">
        <v>315.94999999999999</v>
      </c>
      <c r="I145" s="250"/>
      <c r="J145" s="251">
        <f>ROUND(I145*H145,2)</f>
        <v>0</v>
      </c>
      <c r="K145" s="247" t="s">
        <v>152</v>
      </c>
      <c r="L145" s="46"/>
      <c r="M145" s="311" t="s">
        <v>1</v>
      </c>
      <c r="N145" s="312" t="s">
        <v>48</v>
      </c>
      <c r="O145" s="309"/>
      <c r="P145" s="313">
        <f>O145*H145</f>
        <v>0</v>
      </c>
      <c r="Q145" s="313">
        <v>0</v>
      </c>
      <c r="R145" s="313">
        <f>Q145*H145</f>
        <v>0</v>
      </c>
      <c r="S145" s="313">
        <v>0</v>
      </c>
      <c r="T145" s="31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56" t="s">
        <v>153</v>
      </c>
      <c r="AT145" s="256" t="s">
        <v>148</v>
      </c>
      <c r="AU145" s="256" t="s">
        <v>92</v>
      </c>
      <c r="AY145" s="18" t="s">
        <v>146</v>
      </c>
      <c r="BE145" s="257">
        <f>IF(N145="základní",J145,0)</f>
        <v>0</v>
      </c>
      <c r="BF145" s="257">
        <f>IF(N145="snížená",J145,0)</f>
        <v>0</v>
      </c>
      <c r="BG145" s="257">
        <f>IF(N145="zákl. přenesená",J145,0)</f>
        <v>0</v>
      </c>
      <c r="BH145" s="257">
        <f>IF(N145="sníž. přenesená",J145,0)</f>
        <v>0</v>
      </c>
      <c r="BI145" s="257">
        <f>IF(N145="nulová",J145,0)</f>
        <v>0</v>
      </c>
      <c r="BJ145" s="18" t="s">
        <v>90</v>
      </c>
      <c r="BK145" s="257">
        <f>ROUND(I145*H145,2)</f>
        <v>0</v>
      </c>
      <c r="BL145" s="18" t="s">
        <v>153</v>
      </c>
      <c r="BM145" s="256" t="s">
        <v>424</v>
      </c>
    </row>
    <row r="146" s="2" customFormat="1" ht="6.96" customHeight="1">
      <c r="A146" s="40"/>
      <c r="B146" s="68"/>
      <c r="C146" s="69"/>
      <c r="D146" s="69"/>
      <c r="E146" s="69"/>
      <c r="F146" s="69"/>
      <c r="G146" s="69"/>
      <c r="H146" s="69"/>
      <c r="I146" s="194"/>
      <c r="J146" s="69"/>
      <c r="K146" s="69"/>
      <c r="L146" s="46"/>
      <c r="M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</sheetData>
  <sheetProtection sheet="1" autoFilter="0" formatColumns="0" formatRows="0" objects="1" scenarios="1" spinCount="100000" saltValue="S+tNhIUfMo2aDSF1tbP0IGMvBcmnWDrtLdnzbZOUtZzicz9G8/T/ihJjvc56w0Cdn43rTrdE0p5GsDmE/BeX4Q==" hashValue="sy3g6j+iC7XIzWUVaiqJjuOQzZhd2hqIWoUV//Jsjdv//jwv2EjxRXSDb2yBg1yEBCa7hXssMzcEO9s5BFr1nA==" algorithmName="SHA-512" password="E785"/>
  <autoFilter ref="C122:K14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92</v>
      </c>
    </row>
    <row r="4" s="1" customFormat="1" ht="24.96" customHeight="1">
      <c r="B4" s="21"/>
      <c r="D4" s="152" t="s">
        <v>107</v>
      </c>
      <c r="I4" s="148"/>
      <c r="L4" s="21"/>
      <c r="M4" s="153" t="s">
        <v>10</v>
      </c>
      <c r="AT4" s="18" t="s">
        <v>4</v>
      </c>
    </row>
    <row r="5" s="1" customFormat="1" ht="6.96" customHeight="1">
      <c r="B5" s="21"/>
      <c r="I5" s="148"/>
      <c r="L5" s="21"/>
    </row>
    <row r="6" s="1" customFormat="1" ht="12" customHeight="1">
      <c r="B6" s="21"/>
      <c r="D6" s="154" t="s">
        <v>16</v>
      </c>
      <c r="I6" s="148"/>
      <c r="L6" s="21"/>
    </row>
    <row r="7" s="1" customFormat="1" ht="16.5" customHeight="1">
      <c r="B7" s="21"/>
      <c r="E7" s="155" t="str">
        <f>'Rekapitulace stavby'!K6</f>
        <v>STAVEBNÍ ÚPRAVY Č.P. 511 PRO LABORATOŘE A ONKOLOGII OBLASTNÍ NEMOCNICE JIČÍN a.s.</v>
      </c>
      <c r="F7" s="154"/>
      <c r="G7" s="154"/>
      <c r="H7" s="154"/>
      <c r="I7" s="148"/>
      <c r="L7" s="21"/>
    </row>
    <row r="8" s="1" customFormat="1" ht="12" customHeight="1">
      <c r="B8" s="21"/>
      <c r="D8" s="154" t="s">
        <v>108</v>
      </c>
      <c r="I8" s="148"/>
      <c r="L8" s="21"/>
    </row>
    <row r="9" s="2" customFormat="1" ht="16.5" customHeight="1">
      <c r="A9" s="40"/>
      <c r="B9" s="46"/>
      <c r="C9" s="40"/>
      <c r="D9" s="40"/>
      <c r="E9" s="155" t="s">
        <v>109</v>
      </c>
      <c r="F9" s="40"/>
      <c r="G9" s="40"/>
      <c r="H9" s="40"/>
      <c r="I9" s="156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54" t="s">
        <v>110</v>
      </c>
      <c r="E10" s="40"/>
      <c r="F10" s="40"/>
      <c r="G10" s="40"/>
      <c r="H10" s="40"/>
      <c r="I10" s="156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7" t="s">
        <v>443</v>
      </c>
      <c r="F11" s="40"/>
      <c r="G11" s="40"/>
      <c r="H11" s="40"/>
      <c r="I11" s="156"/>
      <c r="J11" s="40"/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56"/>
      <c r="J12" s="40"/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54" t="s">
        <v>18</v>
      </c>
      <c r="E13" s="40"/>
      <c r="F13" s="143" t="s">
        <v>19</v>
      </c>
      <c r="G13" s="40"/>
      <c r="H13" s="40"/>
      <c r="I13" s="158" t="s">
        <v>20</v>
      </c>
      <c r="J13" s="143" t="s">
        <v>1</v>
      </c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54" t="s">
        <v>22</v>
      </c>
      <c r="E14" s="40"/>
      <c r="F14" s="143" t="s">
        <v>23</v>
      </c>
      <c r="G14" s="40"/>
      <c r="H14" s="40"/>
      <c r="I14" s="158" t="s">
        <v>24</v>
      </c>
      <c r="J14" s="159" t="str">
        <f>'Rekapitulace stavby'!AN8</f>
        <v>11. 6. 2020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6"/>
      <c r="J15" s="40"/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54" t="s">
        <v>30</v>
      </c>
      <c r="E16" s="40"/>
      <c r="F16" s="40"/>
      <c r="G16" s="40"/>
      <c r="H16" s="40"/>
      <c r="I16" s="158" t="s">
        <v>31</v>
      </c>
      <c r="J16" s="143" t="s">
        <v>1</v>
      </c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43" t="s">
        <v>32</v>
      </c>
      <c r="F17" s="40"/>
      <c r="G17" s="40"/>
      <c r="H17" s="40"/>
      <c r="I17" s="158" t="s">
        <v>33</v>
      </c>
      <c r="J17" s="143" t="s">
        <v>1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6"/>
      <c r="J18" s="40"/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54" t="s">
        <v>34</v>
      </c>
      <c r="E19" s="40"/>
      <c r="F19" s="40"/>
      <c r="G19" s="40"/>
      <c r="H19" s="40"/>
      <c r="I19" s="158" t="s">
        <v>31</v>
      </c>
      <c r="J19" s="34" t="str">
        <f>'Rekapitulace stavby'!AN13</f>
        <v>Vyplň údaj</v>
      </c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43"/>
      <c r="G20" s="143"/>
      <c r="H20" s="143"/>
      <c r="I20" s="158" t="s">
        <v>33</v>
      </c>
      <c r="J20" s="34" t="str">
        <f>'Rekapitulace stavby'!AN14</f>
        <v>Vyplň údaj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6"/>
      <c r="J21" s="40"/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54" t="s">
        <v>36</v>
      </c>
      <c r="E22" s="40"/>
      <c r="F22" s="40"/>
      <c r="G22" s="40"/>
      <c r="H22" s="40"/>
      <c r="I22" s="158" t="s">
        <v>31</v>
      </c>
      <c r="J22" s="143" t="s">
        <v>1</v>
      </c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43" t="s">
        <v>37</v>
      </c>
      <c r="F23" s="40"/>
      <c r="G23" s="40"/>
      <c r="H23" s="40"/>
      <c r="I23" s="158" t="s">
        <v>33</v>
      </c>
      <c r="J23" s="143" t="s">
        <v>1</v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6"/>
      <c r="J24" s="40"/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54" t="s">
        <v>39</v>
      </c>
      <c r="E25" s="40"/>
      <c r="F25" s="40"/>
      <c r="G25" s="40"/>
      <c r="H25" s="40"/>
      <c r="I25" s="158" t="s">
        <v>31</v>
      </c>
      <c r="J25" s="143" t="str">
        <f>IF('Rekapitulace stavby'!AN19="","",'Rekapitulace stavby'!AN19)</f>
        <v/>
      </c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43" t="str">
        <f>IF('Rekapitulace stavby'!E20="","",'Rekapitulace stavby'!E20)</f>
        <v xml:space="preserve"> </v>
      </c>
      <c r="F26" s="40"/>
      <c r="G26" s="40"/>
      <c r="H26" s="40"/>
      <c r="I26" s="158" t="s">
        <v>33</v>
      </c>
      <c r="J26" s="143" t="str">
        <f>IF('Rekapitulace stavby'!AN20="","",'Rekapitulace stavby'!AN20)</f>
        <v/>
      </c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6"/>
      <c r="J27" s="40"/>
      <c r="K27" s="40"/>
      <c r="L27" s="65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54" t="s">
        <v>41</v>
      </c>
      <c r="E28" s="40"/>
      <c r="F28" s="40"/>
      <c r="G28" s="40"/>
      <c r="H28" s="40"/>
      <c r="I28" s="156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83.25" customHeight="1">
      <c r="A29" s="160"/>
      <c r="B29" s="161"/>
      <c r="C29" s="160"/>
      <c r="D29" s="160"/>
      <c r="E29" s="162" t="s">
        <v>42</v>
      </c>
      <c r="F29" s="162"/>
      <c r="G29" s="162"/>
      <c r="H29" s="162"/>
      <c r="I29" s="163"/>
      <c r="J29" s="160"/>
      <c r="K29" s="160"/>
      <c r="L29" s="164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6"/>
      <c r="J30" s="40"/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65"/>
      <c r="E31" s="165"/>
      <c r="F31" s="165"/>
      <c r="G31" s="165"/>
      <c r="H31" s="165"/>
      <c r="I31" s="166"/>
      <c r="J31" s="165"/>
      <c r="K31" s="165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7" t="s">
        <v>43</v>
      </c>
      <c r="E32" s="40"/>
      <c r="F32" s="40"/>
      <c r="G32" s="40"/>
      <c r="H32" s="40"/>
      <c r="I32" s="156"/>
      <c r="J32" s="168">
        <f>ROUND(J123, 2)</f>
        <v>0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5"/>
      <c r="E33" s="165"/>
      <c r="F33" s="165"/>
      <c r="G33" s="165"/>
      <c r="H33" s="165"/>
      <c r="I33" s="166"/>
      <c r="J33" s="165"/>
      <c r="K33" s="165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9" t="s">
        <v>45</v>
      </c>
      <c r="G34" s="40"/>
      <c r="H34" s="40"/>
      <c r="I34" s="170" t="s">
        <v>44</v>
      </c>
      <c r="J34" s="169" t="s">
        <v>46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71" t="s">
        <v>47</v>
      </c>
      <c r="E35" s="154" t="s">
        <v>48</v>
      </c>
      <c r="F35" s="172">
        <f>ROUND((SUM(BE123:BE164)),  2)</f>
        <v>0</v>
      </c>
      <c r="G35" s="40"/>
      <c r="H35" s="40"/>
      <c r="I35" s="173">
        <v>0.20999999999999999</v>
      </c>
      <c r="J35" s="172">
        <f>ROUND(((SUM(BE123:BE164))*I35),  2)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54" t="s">
        <v>49</v>
      </c>
      <c r="F36" s="172">
        <f>ROUND((SUM(BF123:BF164)),  2)</f>
        <v>0</v>
      </c>
      <c r="G36" s="40"/>
      <c r="H36" s="40"/>
      <c r="I36" s="173">
        <v>0.14999999999999999</v>
      </c>
      <c r="J36" s="172">
        <f>ROUND(((SUM(BF123:BF164))*I36),  2)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54" t="s">
        <v>50</v>
      </c>
      <c r="F37" s="172">
        <f>ROUND((SUM(BG123:BG164)),  2)</f>
        <v>0</v>
      </c>
      <c r="G37" s="40"/>
      <c r="H37" s="40"/>
      <c r="I37" s="173">
        <v>0.20999999999999999</v>
      </c>
      <c r="J37" s="172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54" t="s">
        <v>51</v>
      </c>
      <c r="F38" s="172">
        <f>ROUND((SUM(BH123:BH164)),  2)</f>
        <v>0</v>
      </c>
      <c r="G38" s="40"/>
      <c r="H38" s="40"/>
      <c r="I38" s="173">
        <v>0.14999999999999999</v>
      </c>
      <c r="J38" s="172">
        <f>0</f>
        <v>0</v>
      </c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54" t="s">
        <v>52</v>
      </c>
      <c r="F39" s="172">
        <f>ROUND((SUM(BI123:BI164)),  2)</f>
        <v>0</v>
      </c>
      <c r="G39" s="40"/>
      <c r="H39" s="40"/>
      <c r="I39" s="173">
        <v>0</v>
      </c>
      <c r="J39" s="172">
        <f>0</f>
        <v>0</v>
      </c>
      <c r="K39" s="40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6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74"/>
      <c r="D41" s="175" t="s">
        <v>53</v>
      </c>
      <c r="E41" s="176"/>
      <c r="F41" s="176"/>
      <c r="G41" s="177" t="s">
        <v>54</v>
      </c>
      <c r="H41" s="178" t="s">
        <v>55</v>
      </c>
      <c r="I41" s="179"/>
      <c r="J41" s="180">
        <f>SUM(J32:J39)</f>
        <v>0</v>
      </c>
      <c r="K41" s="181"/>
      <c r="L41" s="65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6"/>
      <c r="C42" s="40"/>
      <c r="D42" s="40"/>
      <c r="E42" s="40"/>
      <c r="F42" s="40"/>
      <c r="G42" s="40"/>
      <c r="H42" s="40"/>
      <c r="I42" s="156"/>
      <c r="J42" s="40"/>
      <c r="K42" s="40"/>
      <c r="L42" s="65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1"/>
      <c r="I43" s="148"/>
      <c r="L43" s="21"/>
    </row>
    <row r="44" s="1" customFormat="1" ht="14.4" customHeight="1">
      <c r="B44" s="21"/>
      <c r="I44" s="148"/>
      <c r="L44" s="21"/>
    </row>
    <row r="45" s="1" customFormat="1" ht="14.4" customHeight="1">
      <c r="B45" s="21"/>
      <c r="I45" s="148"/>
      <c r="L45" s="21"/>
    </row>
    <row r="46" s="1" customFormat="1" ht="14.4" customHeight="1">
      <c r="B46" s="21"/>
      <c r="I46" s="148"/>
      <c r="L46" s="21"/>
    </row>
    <row r="47" s="1" customFormat="1" ht="14.4" customHeight="1">
      <c r="B47" s="21"/>
      <c r="I47" s="148"/>
      <c r="L47" s="21"/>
    </row>
    <row r="48" s="1" customFormat="1" ht="14.4" customHeight="1">
      <c r="B48" s="21"/>
      <c r="I48" s="148"/>
      <c r="L48" s="21"/>
    </row>
    <row r="49" s="1" customFormat="1" ht="14.4" customHeight="1">
      <c r="B49" s="21"/>
      <c r="I49" s="148"/>
      <c r="L49" s="21"/>
    </row>
    <row r="50" s="2" customFormat="1" ht="14.4" customHeight="1">
      <c r="B50" s="65"/>
      <c r="D50" s="182" t="s">
        <v>56</v>
      </c>
      <c r="E50" s="183"/>
      <c r="F50" s="183"/>
      <c r="G50" s="182" t="s">
        <v>57</v>
      </c>
      <c r="H50" s="183"/>
      <c r="I50" s="184"/>
      <c r="J50" s="183"/>
      <c r="K50" s="183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85" t="s">
        <v>58</v>
      </c>
      <c r="E61" s="186"/>
      <c r="F61" s="187" t="s">
        <v>59</v>
      </c>
      <c r="G61" s="185" t="s">
        <v>58</v>
      </c>
      <c r="H61" s="186"/>
      <c r="I61" s="188"/>
      <c r="J61" s="189" t="s">
        <v>59</v>
      </c>
      <c r="K61" s="186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82" t="s">
        <v>60</v>
      </c>
      <c r="E65" s="190"/>
      <c r="F65" s="190"/>
      <c r="G65" s="182" t="s">
        <v>61</v>
      </c>
      <c r="H65" s="190"/>
      <c r="I65" s="191"/>
      <c r="J65" s="190"/>
      <c r="K65" s="190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85" t="s">
        <v>58</v>
      </c>
      <c r="E76" s="186"/>
      <c r="F76" s="187" t="s">
        <v>59</v>
      </c>
      <c r="G76" s="185" t="s">
        <v>58</v>
      </c>
      <c r="H76" s="186"/>
      <c r="I76" s="188"/>
      <c r="J76" s="189" t="s">
        <v>59</v>
      </c>
      <c r="K76" s="186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112</v>
      </c>
      <c r="D82" s="42"/>
      <c r="E82" s="42"/>
      <c r="F82" s="42"/>
      <c r="G82" s="42"/>
      <c r="H82" s="42"/>
      <c r="I82" s="156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56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156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98" t="str">
        <f>E7</f>
        <v>STAVEBNÍ ÚPRAVY Č.P. 511 PRO LABORATOŘE A ONKOLOGII OBLASTNÍ NEMOCNICE JIČÍN a.s.</v>
      </c>
      <c r="F85" s="33"/>
      <c r="G85" s="33"/>
      <c r="H85" s="33"/>
      <c r="I85" s="156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148"/>
      <c r="J86" s="23"/>
      <c r="K86" s="23"/>
      <c r="L86" s="21"/>
    </row>
    <row r="87" s="2" customFormat="1" ht="16.5" customHeight="1">
      <c r="A87" s="40"/>
      <c r="B87" s="41"/>
      <c r="C87" s="42"/>
      <c r="D87" s="42"/>
      <c r="E87" s="198" t="s">
        <v>109</v>
      </c>
      <c r="F87" s="42"/>
      <c r="G87" s="42"/>
      <c r="H87" s="42"/>
      <c r="I87" s="156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3" t="s">
        <v>110</v>
      </c>
      <c r="D88" s="42"/>
      <c r="E88" s="42"/>
      <c r="F88" s="42"/>
      <c r="G88" s="42"/>
      <c r="H88" s="42"/>
      <c r="I88" s="156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8" t="str">
        <f>E11</f>
        <v xml:space="preserve">SO 03 - Zpevněné plochy _ demoliční a bourací práce </v>
      </c>
      <c r="F89" s="42"/>
      <c r="G89" s="42"/>
      <c r="H89" s="42"/>
      <c r="I89" s="156"/>
      <c r="J89" s="42"/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56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3" t="s">
        <v>22</v>
      </c>
      <c r="D91" s="42"/>
      <c r="E91" s="42"/>
      <c r="F91" s="28" t="str">
        <f>F14</f>
        <v xml:space="preserve">Jičín </v>
      </c>
      <c r="G91" s="42"/>
      <c r="H91" s="42"/>
      <c r="I91" s="158" t="s">
        <v>24</v>
      </c>
      <c r="J91" s="81" t="str">
        <f>IF(J14="","",J14)</f>
        <v>11. 6. 2020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56"/>
      <c r="J92" s="42"/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30</v>
      </c>
      <c r="D93" s="42"/>
      <c r="E93" s="42"/>
      <c r="F93" s="28" t="str">
        <f>E17</f>
        <v>KRÁLOVÉHRADECKÝ KRAJ</v>
      </c>
      <c r="G93" s="42"/>
      <c r="H93" s="42"/>
      <c r="I93" s="158" t="s">
        <v>36</v>
      </c>
      <c r="J93" s="38" t="str">
        <f>E23</f>
        <v>KANIA a.s.</v>
      </c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3" t="s">
        <v>34</v>
      </c>
      <c r="D94" s="42"/>
      <c r="E94" s="42"/>
      <c r="F94" s="28" t="str">
        <f>IF(E20="","",E20)</f>
        <v>Vyplň údaj</v>
      </c>
      <c r="G94" s="42"/>
      <c r="H94" s="42"/>
      <c r="I94" s="158" t="s">
        <v>39</v>
      </c>
      <c r="J94" s="38" t="str">
        <f>E26</f>
        <v xml:space="preserve"> </v>
      </c>
      <c r="K94" s="42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56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99" t="s">
        <v>113</v>
      </c>
      <c r="D96" s="200"/>
      <c r="E96" s="200"/>
      <c r="F96" s="200"/>
      <c r="G96" s="200"/>
      <c r="H96" s="200"/>
      <c r="I96" s="201"/>
      <c r="J96" s="202" t="s">
        <v>114</v>
      </c>
      <c r="K96" s="200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156"/>
      <c r="J97" s="42"/>
      <c r="K97" s="42"/>
      <c r="L97" s="65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203" t="s">
        <v>115</v>
      </c>
      <c r="D98" s="42"/>
      <c r="E98" s="42"/>
      <c r="F98" s="42"/>
      <c r="G98" s="42"/>
      <c r="H98" s="42"/>
      <c r="I98" s="156"/>
      <c r="J98" s="112">
        <f>J123</f>
        <v>0</v>
      </c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8" t="s">
        <v>116</v>
      </c>
    </row>
    <row r="99" s="9" customFormat="1" ht="24.96" customHeight="1">
      <c r="A99" s="9"/>
      <c r="B99" s="204"/>
      <c r="C99" s="205"/>
      <c r="D99" s="206" t="s">
        <v>117</v>
      </c>
      <c r="E99" s="207"/>
      <c r="F99" s="207"/>
      <c r="G99" s="207"/>
      <c r="H99" s="207"/>
      <c r="I99" s="208"/>
      <c r="J99" s="209">
        <f>J124</f>
        <v>0</v>
      </c>
      <c r="K99" s="205"/>
      <c r="L99" s="21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1"/>
      <c r="C100" s="135"/>
      <c r="D100" s="212" t="s">
        <v>118</v>
      </c>
      <c r="E100" s="213"/>
      <c r="F100" s="213"/>
      <c r="G100" s="213"/>
      <c r="H100" s="213"/>
      <c r="I100" s="214"/>
      <c r="J100" s="215">
        <f>J125</f>
        <v>0</v>
      </c>
      <c r="K100" s="135"/>
      <c r="L100" s="21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1"/>
      <c r="C101" s="135"/>
      <c r="D101" s="212" t="s">
        <v>122</v>
      </c>
      <c r="E101" s="213"/>
      <c r="F101" s="213"/>
      <c r="G101" s="213"/>
      <c r="H101" s="213"/>
      <c r="I101" s="214"/>
      <c r="J101" s="215">
        <f>J157</f>
        <v>0</v>
      </c>
      <c r="K101" s="135"/>
      <c r="L101" s="21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40"/>
      <c r="B102" s="41"/>
      <c r="C102" s="42"/>
      <c r="D102" s="42"/>
      <c r="E102" s="42"/>
      <c r="F102" s="42"/>
      <c r="G102" s="42"/>
      <c r="H102" s="42"/>
      <c r="I102" s="156"/>
      <c r="J102" s="42"/>
      <c r="K102" s="42"/>
      <c r="L102" s="65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8"/>
      <c r="C103" s="69"/>
      <c r="D103" s="69"/>
      <c r="E103" s="69"/>
      <c r="F103" s="69"/>
      <c r="G103" s="69"/>
      <c r="H103" s="69"/>
      <c r="I103" s="194"/>
      <c r="J103" s="69"/>
      <c r="K103" s="69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70"/>
      <c r="C107" s="71"/>
      <c r="D107" s="71"/>
      <c r="E107" s="71"/>
      <c r="F107" s="71"/>
      <c r="G107" s="71"/>
      <c r="H107" s="71"/>
      <c r="I107" s="197"/>
      <c r="J107" s="71"/>
      <c r="K107" s="71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4" t="s">
        <v>131</v>
      </c>
      <c r="D108" s="42"/>
      <c r="E108" s="42"/>
      <c r="F108" s="42"/>
      <c r="G108" s="42"/>
      <c r="H108" s="42"/>
      <c r="I108" s="156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2"/>
      <c r="D109" s="42"/>
      <c r="E109" s="42"/>
      <c r="F109" s="42"/>
      <c r="G109" s="42"/>
      <c r="H109" s="42"/>
      <c r="I109" s="156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3" t="s">
        <v>16</v>
      </c>
      <c r="D110" s="42"/>
      <c r="E110" s="42"/>
      <c r="F110" s="42"/>
      <c r="G110" s="42"/>
      <c r="H110" s="42"/>
      <c r="I110" s="156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2"/>
      <c r="D111" s="42"/>
      <c r="E111" s="198" t="str">
        <f>E7</f>
        <v>STAVEBNÍ ÚPRAVY Č.P. 511 PRO LABORATOŘE A ONKOLOGII OBLASTNÍ NEMOCNICE JIČÍN a.s.</v>
      </c>
      <c r="F111" s="33"/>
      <c r="G111" s="33"/>
      <c r="H111" s="33"/>
      <c r="I111" s="156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3" t="s">
        <v>108</v>
      </c>
      <c r="D112" s="23"/>
      <c r="E112" s="23"/>
      <c r="F112" s="23"/>
      <c r="G112" s="23"/>
      <c r="H112" s="23"/>
      <c r="I112" s="148"/>
      <c r="J112" s="23"/>
      <c r="K112" s="23"/>
      <c r="L112" s="21"/>
    </row>
    <row r="113" s="2" customFormat="1" ht="16.5" customHeight="1">
      <c r="A113" s="40"/>
      <c r="B113" s="41"/>
      <c r="C113" s="42"/>
      <c r="D113" s="42"/>
      <c r="E113" s="198" t="s">
        <v>109</v>
      </c>
      <c r="F113" s="42"/>
      <c r="G113" s="42"/>
      <c r="H113" s="42"/>
      <c r="I113" s="156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110</v>
      </c>
      <c r="D114" s="42"/>
      <c r="E114" s="42"/>
      <c r="F114" s="42"/>
      <c r="G114" s="42"/>
      <c r="H114" s="42"/>
      <c r="I114" s="156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6.5" customHeight="1">
      <c r="A115" s="40"/>
      <c r="B115" s="41"/>
      <c r="C115" s="42"/>
      <c r="D115" s="42"/>
      <c r="E115" s="78" t="str">
        <f>E11</f>
        <v xml:space="preserve">SO 03 - Zpevněné plochy _ demoliční a bourací práce </v>
      </c>
      <c r="F115" s="42"/>
      <c r="G115" s="42"/>
      <c r="H115" s="42"/>
      <c r="I115" s="156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156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22</v>
      </c>
      <c r="D117" s="42"/>
      <c r="E117" s="42"/>
      <c r="F117" s="28" t="str">
        <f>F14</f>
        <v xml:space="preserve">Jičín </v>
      </c>
      <c r="G117" s="42"/>
      <c r="H117" s="42"/>
      <c r="I117" s="158" t="s">
        <v>24</v>
      </c>
      <c r="J117" s="81" t="str">
        <f>IF(J14="","",J14)</f>
        <v>11. 6. 2020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156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30</v>
      </c>
      <c r="D119" s="42"/>
      <c r="E119" s="42"/>
      <c r="F119" s="28" t="str">
        <f>E17</f>
        <v>KRÁLOVÉHRADECKÝ KRAJ</v>
      </c>
      <c r="G119" s="42"/>
      <c r="H119" s="42"/>
      <c r="I119" s="158" t="s">
        <v>36</v>
      </c>
      <c r="J119" s="38" t="str">
        <f>E23</f>
        <v>KANIA a.s.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5.15" customHeight="1">
      <c r="A120" s="40"/>
      <c r="B120" s="41"/>
      <c r="C120" s="33" t="s">
        <v>34</v>
      </c>
      <c r="D120" s="42"/>
      <c r="E120" s="42"/>
      <c r="F120" s="28" t="str">
        <f>IF(E20="","",E20)</f>
        <v>Vyplň údaj</v>
      </c>
      <c r="G120" s="42"/>
      <c r="H120" s="42"/>
      <c r="I120" s="158" t="s">
        <v>39</v>
      </c>
      <c r="J120" s="38" t="str">
        <f>E26</f>
        <v xml:space="preserve"> 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0.32" customHeight="1">
      <c r="A121" s="40"/>
      <c r="B121" s="41"/>
      <c r="C121" s="42"/>
      <c r="D121" s="42"/>
      <c r="E121" s="42"/>
      <c r="F121" s="42"/>
      <c r="G121" s="42"/>
      <c r="H121" s="42"/>
      <c r="I121" s="156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1" customFormat="1" ht="29.28" customHeight="1">
      <c r="A122" s="217"/>
      <c r="B122" s="218"/>
      <c r="C122" s="219" t="s">
        <v>132</v>
      </c>
      <c r="D122" s="220" t="s">
        <v>68</v>
      </c>
      <c r="E122" s="220" t="s">
        <v>64</v>
      </c>
      <c r="F122" s="220" t="s">
        <v>65</v>
      </c>
      <c r="G122" s="220" t="s">
        <v>133</v>
      </c>
      <c r="H122" s="220" t="s">
        <v>134</v>
      </c>
      <c r="I122" s="221" t="s">
        <v>135</v>
      </c>
      <c r="J122" s="220" t="s">
        <v>114</v>
      </c>
      <c r="K122" s="222" t="s">
        <v>136</v>
      </c>
      <c r="L122" s="223"/>
      <c r="M122" s="102" t="s">
        <v>1</v>
      </c>
      <c r="N122" s="103" t="s">
        <v>47</v>
      </c>
      <c r="O122" s="103" t="s">
        <v>137</v>
      </c>
      <c r="P122" s="103" t="s">
        <v>138</v>
      </c>
      <c r="Q122" s="103" t="s">
        <v>139</v>
      </c>
      <c r="R122" s="103" t="s">
        <v>140</v>
      </c>
      <c r="S122" s="103" t="s">
        <v>141</v>
      </c>
      <c r="T122" s="104" t="s">
        <v>142</v>
      </c>
      <c r="U122" s="217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/>
    </row>
    <row r="123" s="2" customFormat="1" ht="22.8" customHeight="1">
      <c r="A123" s="40"/>
      <c r="B123" s="41"/>
      <c r="C123" s="109" t="s">
        <v>143</v>
      </c>
      <c r="D123" s="42"/>
      <c r="E123" s="42"/>
      <c r="F123" s="42"/>
      <c r="G123" s="42"/>
      <c r="H123" s="42"/>
      <c r="I123" s="156"/>
      <c r="J123" s="224">
        <f>BK123</f>
        <v>0</v>
      </c>
      <c r="K123" s="42"/>
      <c r="L123" s="46"/>
      <c r="M123" s="105"/>
      <c r="N123" s="225"/>
      <c r="O123" s="106"/>
      <c r="P123" s="226">
        <f>P124</f>
        <v>0</v>
      </c>
      <c r="Q123" s="106"/>
      <c r="R123" s="226">
        <f>R124</f>
        <v>0</v>
      </c>
      <c r="S123" s="106"/>
      <c r="T123" s="227">
        <f>T124</f>
        <v>3171.8778000000002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82</v>
      </c>
      <c r="AU123" s="18" t="s">
        <v>116</v>
      </c>
      <c r="BK123" s="228">
        <f>BK124</f>
        <v>0</v>
      </c>
    </row>
    <row r="124" s="12" customFormat="1" ht="25.92" customHeight="1">
      <c r="A124" s="12"/>
      <c r="B124" s="229"/>
      <c r="C124" s="230"/>
      <c r="D124" s="231" t="s">
        <v>82</v>
      </c>
      <c r="E124" s="232" t="s">
        <v>144</v>
      </c>
      <c r="F124" s="232" t="s">
        <v>145</v>
      </c>
      <c r="G124" s="230"/>
      <c r="H124" s="230"/>
      <c r="I124" s="233"/>
      <c r="J124" s="234">
        <f>BK124</f>
        <v>0</v>
      </c>
      <c r="K124" s="230"/>
      <c r="L124" s="235"/>
      <c r="M124" s="236"/>
      <c r="N124" s="237"/>
      <c r="O124" s="237"/>
      <c r="P124" s="238">
        <f>P125+P157</f>
        <v>0</v>
      </c>
      <c r="Q124" s="237"/>
      <c r="R124" s="238">
        <f>R125+R157</f>
        <v>0</v>
      </c>
      <c r="S124" s="237"/>
      <c r="T124" s="239">
        <f>T125+T157</f>
        <v>3171.8778000000002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40" t="s">
        <v>90</v>
      </c>
      <c r="AT124" s="241" t="s">
        <v>82</v>
      </c>
      <c r="AU124" s="241" t="s">
        <v>83</v>
      </c>
      <c r="AY124" s="240" t="s">
        <v>146</v>
      </c>
      <c r="BK124" s="242">
        <f>BK125+BK157</f>
        <v>0</v>
      </c>
    </row>
    <row r="125" s="12" customFormat="1" ht="22.8" customHeight="1">
      <c r="A125" s="12"/>
      <c r="B125" s="229"/>
      <c r="C125" s="230"/>
      <c r="D125" s="231" t="s">
        <v>82</v>
      </c>
      <c r="E125" s="243" t="s">
        <v>90</v>
      </c>
      <c r="F125" s="243" t="s">
        <v>147</v>
      </c>
      <c r="G125" s="230"/>
      <c r="H125" s="230"/>
      <c r="I125" s="233"/>
      <c r="J125" s="244">
        <f>BK125</f>
        <v>0</v>
      </c>
      <c r="K125" s="230"/>
      <c r="L125" s="235"/>
      <c r="M125" s="236"/>
      <c r="N125" s="237"/>
      <c r="O125" s="237"/>
      <c r="P125" s="238">
        <f>SUM(P126:P156)</f>
        <v>0</v>
      </c>
      <c r="Q125" s="237"/>
      <c r="R125" s="238">
        <f>SUM(R126:R156)</f>
        <v>0</v>
      </c>
      <c r="S125" s="237"/>
      <c r="T125" s="239">
        <f>SUM(T126:T156)</f>
        <v>3171.8778000000002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40" t="s">
        <v>90</v>
      </c>
      <c r="AT125" s="241" t="s">
        <v>82</v>
      </c>
      <c r="AU125" s="241" t="s">
        <v>90</v>
      </c>
      <c r="AY125" s="240" t="s">
        <v>146</v>
      </c>
      <c r="BK125" s="242">
        <f>SUM(BK126:BK156)</f>
        <v>0</v>
      </c>
    </row>
    <row r="126" s="2" customFormat="1" ht="16.5" customHeight="1">
      <c r="A126" s="40"/>
      <c r="B126" s="41"/>
      <c r="C126" s="245" t="s">
        <v>90</v>
      </c>
      <c r="D126" s="245" t="s">
        <v>148</v>
      </c>
      <c r="E126" s="246" t="s">
        <v>444</v>
      </c>
      <c r="F126" s="247" t="s">
        <v>445</v>
      </c>
      <c r="G126" s="248" t="s">
        <v>161</v>
      </c>
      <c r="H126" s="249">
        <v>117.59999999999999</v>
      </c>
      <c r="I126" s="250"/>
      <c r="J126" s="251">
        <f>ROUND(I126*H126,2)</f>
        <v>0</v>
      </c>
      <c r="K126" s="247" t="s">
        <v>152</v>
      </c>
      <c r="L126" s="46"/>
      <c r="M126" s="252" t="s">
        <v>1</v>
      </c>
      <c r="N126" s="253" t="s">
        <v>48</v>
      </c>
      <c r="O126" s="93"/>
      <c r="P126" s="254">
        <f>O126*H126</f>
        <v>0</v>
      </c>
      <c r="Q126" s="254">
        <v>0</v>
      </c>
      <c r="R126" s="254">
        <f>Q126*H126</f>
        <v>0</v>
      </c>
      <c r="S126" s="254">
        <v>0.29499999999999998</v>
      </c>
      <c r="T126" s="255">
        <f>S126*H126</f>
        <v>34.691999999999993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56" t="s">
        <v>153</v>
      </c>
      <c r="AT126" s="256" t="s">
        <v>148</v>
      </c>
      <c r="AU126" s="256" t="s">
        <v>92</v>
      </c>
      <c r="AY126" s="18" t="s">
        <v>146</v>
      </c>
      <c r="BE126" s="257">
        <f>IF(N126="základní",J126,0)</f>
        <v>0</v>
      </c>
      <c r="BF126" s="257">
        <f>IF(N126="snížená",J126,0)</f>
        <v>0</v>
      </c>
      <c r="BG126" s="257">
        <f>IF(N126="zákl. přenesená",J126,0)</f>
        <v>0</v>
      </c>
      <c r="BH126" s="257">
        <f>IF(N126="sníž. přenesená",J126,0)</f>
        <v>0</v>
      </c>
      <c r="BI126" s="257">
        <f>IF(N126="nulová",J126,0)</f>
        <v>0</v>
      </c>
      <c r="BJ126" s="18" t="s">
        <v>90</v>
      </c>
      <c r="BK126" s="257">
        <f>ROUND(I126*H126,2)</f>
        <v>0</v>
      </c>
      <c r="BL126" s="18" t="s">
        <v>153</v>
      </c>
      <c r="BM126" s="256" t="s">
        <v>446</v>
      </c>
    </row>
    <row r="127" s="13" customFormat="1">
      <c r="A127" s="13"/>
      <c r="B127" s="258"/>
      <c r="C127" s="259"/>
      <c r="D127" s="260" t="s">
        <v>163</v>
      </c>
      <c r="E127" s="261" t="s">
        <v>1</v>
      </c>
      <c r="F127" s="262" t="s">
        <v>447</v>
      </c>
      <c r="G127" s="259"/>
      <c r="H127" s="263">
        <v>112</v>
      </c>
      <c r="I127" s="264"/>
      <c r="J127" s="259"/>
      <c r="K127" s="259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163</v>
      </c>
      <c r="AU127" s="269" t="s">
        <v>92</v>
      </c>
      <c r="AV127" s="13" t="s">
        <v>92</v>
      </c>
      <c r="AW127" s="13" t="s">
        <v>38</v>
      </c>
      <c r="AX127" s="13" t="s">
        <v>83</v>
      </c>
      <c r="AY127" s="269" t="s">
        <v>146</v>
      </c>
    </row>
    <row r="128" s="13" customFormat="1">
      <c r="A128" s="13"/>
      <c r="B128" s="258"/>
      <c r="C128" s="259"/>
      <c r="D128" s="260" t="s">
        <v>163</v>
      </c>
      <c r="E128" s="261" t="s">
        <v>1</v>
      </c>
      <c r="F128" s="262" t="s">
        <v>448</v>
      </c>
      <c r="G128" s="259"/>
      <c r="H128" s="263">
        <v>5.5999999999999996</v>
      </c>
      <c r="I128" s="264"/>
      <c r="J128" s="259"/>
      <c r="K128" s="259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163</v>
      </c>
      <c r="AU128" s="269" t="s">
        <v>92</v>
      </c>
      <c r="AV128" s="13" t="s">
        <v>92</v>
      </c>
      <c r="AW128" s="13" t="s">
        <v>38</v>
      </c>
      <c r="AX128" s="13" t="s">
        <v>83</v>
      </c>
      <c r="AY128" s="269" t="s">
        <v>146</v>
      </c>
    </row>
    <row r="129" s="14" customFormat="1">
      <c r="A129" s="14"/>
      <c r="B129" s="270"/>
      <c r="C129" s="271"/>
      <c r="D129" s="260" t="s">
        <v>163</v>
      </c>
      <c r="E129" s="272" t="s">
        <v>1</v>
      </c>
      <c r="F129" s="273" t="s">
        <v>165</v>
      </c>
      <c r="G129" s="271"/>
      <c r="H129" s="274">
        <v>117.59999999999999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80" t="s">
        <v>163</v>
      </c>
      <c r="AU129" s="280" t="s">
        <v>92</v>
      </c>
      <c r="AV129" s="14" t="s">
        <v>153</v>
      </c>
      <c r="AW129" s="14" t="s">
        <v>38</v>
      </c>
      <c r="AX129" s="14" t="s">
        <v>90</v>
      </c>
      <c r="AY129" s="280" t="s">
        <v>146</v>
      </c>
    </row>
    <row r="130" s="2" customFormat="1" ht="16.5" customHeight="1">
      <c r="A130" s="40"/>
      <c r="B130" s="41"/>
      <c r="C130" s="245" t="s">
        <v>92</v>
      </c>
      <c r="D130" s="245" t="s">
        <v>148</v>
      </c>
      <c r="E130" s="246" t="s">
        <v>449</v>
      </c>
      <c r="F130" s="247" t="s">
        <v>450</v>
      </c>
      <c r="G130" s="248" t="s">
        <v>161</v>
      </c>
      <c r="H130" s="249">
        <v>117.59999999999999</v>
      </c>
      <c r="I130" s="250"/>
      <c r="J130" s="251">
        <f>ROUND(I130*H130,2)</f>
        <v>0</v>
      </c>
      <c r="K130" s="247" t="s">
        <v>152</v>
      </c>
      <c r="L130" s="46"/>
      <c r="M130" s="252" t="s">
        <v>1</v>
      </c>
      <c r="N130" s="253" t="s">
        <v>48</v>
      </c>
      <c r="O130" s="93"/>
      <c r="P130" s="254">
        <f>O130*H130</f>
        <v>0</v>
      </c>
      <c r="Q130" s="254">
        <v>0</v>
      </c>
      <c r="R130" s="254">
        <f>Q130*H130</f>
        <v>0</v>
      </c>
      <c r="S130" s="254">
        <v>0.44</v>
      </c>
      <c r="T130" s="255">
        <f>S130*H130</f>
        <v>51.744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56" t="s">
        <v>153</v>
      </c>
      <c r="AT130" s="256" t="s">
        <v>148</v>
      </c>
      <c r="AU130" s="256" t="s">
        <v>92</v>
      </c>
      <c r="AY130" s="18" t="s">
        <v>146</v>
      </c>
      <c r="BE130" s="257">
        <f>IF(N130="základní",J130,0)</f>
        <v>0</v>
      </c>
      <c r="BF130" s="257">
        <f>IF(N130="snížená",J130,0)</f>
        <v>0</v>
      </c>
      <c r="BG130" s="257">
        <f>IF(N130="zákl. přenesená",J130,0)</f>
        <v>0</v>
      </c>
      <c r="BH130" s="257">
        <f>IF(N130="sníž. přenesená",J130,0)</f>
        <v>0</v>
      </c>
      <c r="BI130" s="257">
        <f>IF(N130="nulová",J130,0)</f>
        <v>0</v>
      </c>
      <c r="BJ130" s="18" t="s">
        <v>90</v>
      </c>
      <c r="BK130" s="257">
        <f>ROUND(I130*H130,2)</f>
        <v>0</v>
      </c>
      <c r="BL130" s="18" t="s">
        <v>153</v>
      </c>
      <c r="BM130" s="256" t="s">
        <v>451</v>
      </c>
    </row>
    <row r="131" s="13" customFormat="1">
      <c r="A131" s="13"/>
      <c r="B131" s="258"/>
      <c r="C131" s="259"/>
      <c r="D131" s="260" t="s">
        <v>163</v>
      </c>
      <c r="E131" s="261" t="s">
        <v>1</v>
      </c>
      <c r="F131" s="262" t="s">
        <v>447</v>
      </c>
      <c r="G131" s="259"/>
      <c r="H131" s="263">
        <v>112</v>
      </c>
      <c r="I131" s="264"/>
      <c r="J131" s="259"/>
      <c r="K131" s="259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163</v>
      </c>
      <c r="AU131" s="269" t="s">
        <v>92</v>
      </c>
      <c r="AV131" s="13" t="s">
        <v>92</v>
      </c>
      <c r="AW131" s="13" t="s">
        <v>38</v>
      </c>
      <c r="AX131" s="13" t="s">
        <v>83</v>
      </c>
      <c r="AY131" s="269" t="s">
        <v>146</v>
      </c>
    </row>
    <row r="132" s="13" customFormat="1">
      <c r="A132" s="13"/>
      <c r="B132" s="258"/>
      <c r="C132" s="259"/>
      <c r="D132" s="260" t="s">
        <v>163</v>
      </c>
      <c r="E132" s="261" t="s">
        <v>1</v>
      </c>
      <c r="F132" s="262" t="s">
        <v>448</v>
      </c>
      <c r="G132" s="259"/>
      <c r="H132" s="263">
        <v>5.5999999999999996</v>
      </c>
      <c r="I132" s="264"/>
      <c r="J132" s="259"/>
      <c r="K132" s="259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163</v>
      </c>
      <c r="AU132" s="269" t="s">
        <v>92</v>
      </c>
      <c r="AV132" s="13" t="s">
        <v>92</v>
      </c>
      <c r="AW132" s="13" t="s">
        <v>38</v>
      </c>
      <c r="AX132" s="13" t="s">
        <v>83</v>
      </c>
      <c r="AY132" s="269" t="s">
        <v>146</v>
      </c>
    </row>
    <row r="133" s="14" customFormat="1">
      <c r="A133" s="14"/>
      <c r="B133" s="270"/>
      <c r="C133" s="271"/>
      <c r="D133" s="260" t="s">
        <v>163</v>
      </c>
      <c r="E133" s="272" t="s">
        <v>1</v>
      </c>
      <c r="F133" s="273" t="s">
        <v>165</v>
      </c>
      <c r="G133" s="271"/>
      <c r="H133" s="274">
        <v>117.59999999999999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0" t="s">
        <v>163</v>
      </c>
      <c r="AU133" s="280" t="s">
        <v>92</v>
      </c>
      <c r="AV133" s="14" t="s">
        <v>153</v>
      </c>
      <c r="AW133" s="14" t="s">
        <v>38</v>
      </c>
      <c r="AX133" s="14" t="s">
        <v>90</v>
      </c>
      <c r="AY133" s="280" t="s">
        <v>146</v>
      </c>
    </row>
    <row r="134" s="2" customFormat="1" ht="16.5" customHeight="1">
      <c r="A134" s="40"/>
      <c r="B134" s="41"/>
      <c r="C134" s="245" t="s">
        <v>158</v>
      </c>
      <c r="D134" s="245" t="s">
        <v>148</v>
      </c>
      <c r="E134" s="246" t="s">
        <v>452</v>
      </c>
      <c r="F134" s="247" t="s">
        <v>453</v>
      </c>
      <c r="G134" s="248" t="s">
        <v>161</v>
      </c>
      <c r="H134" s="249">
        <v>3439.8000000000002</v>
      </c>
      <c r="I134" s="250"/>
      <c r="J134" s="251">
        <f>ROUND(I134*H134,2)</f>
        <v>0</v>
      </c>
      <c r="K134" s="247" t="s">
        <v>152</v>
      </c>
      <c r="L134" s="46"/>
      <c r="M134" s="252" t="s">
        <v>1</v>
      </c>
      <c r="N134" s="253" t="s">
        <v>48</v>
      </c>
      <c r="O134" s="93"/>
      <c r="P134" s="254">
        <f>O134*H134</f>
        <v>0</v>
      </c>
      <c r="Q134" s="254">
        <v>0</v>
      </c>
      <c r="R134" s="254">
        <f>Q134*H134</f>
        <v>0</v>
      </c>
      <c r="S134" s="254">
        <v>0.57999999999999996</v>
      </c>
      <c r="T134" s="255">
        <f>S134*H134</f>
        <v>1995.0840000000001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56" t="s">
        <v>153</v>
      </c>
      <c r="AT134" s="256" t="s">
        <v>148</v>
      </c>
      <c r="AU134" s="256" t="s">
        <v>92</v>
      </c>
      <c r="AY134" s="18" t="s">
        <v>146</v>
      </c>
      <c r="BE134" s="257">
        <f>IF(N134="základní",J134,0)</f>
        <v>0</v>
      </c>
      <c r="BF134" s="257">
        <f>IF(N134="snížená",J134,0)</f>
        <v>0</v>
      </c>
      <c r="BG134" s="257">
        <f>IF(N134="zákl. přenesená",J134,0)</f>
        <v>0</v>
      </c>
      <c r="BH134" s="257">
        <f>IF(N134="sníž. přenesená",J134,0)</f>
        <v>0</v>
      </c>
      <c r="BI134" s="257">
        <f>IF(N134="nulová",J134,0)</f>
        <v>0</v>
      </c>
      <c r="BJ134" s="18" t="s">
        <v>90</v>
      </c>
      <c r="BK134" s="257">
        <f>ROUND(I134*H134,2)</f>
        <v>0</v>
      </c>
      <c r="BL134" s="18" t="s">
        <v>153</v>
      </c>
      <c r="BM134" s="256" t="s">
        <v>454</v>
      </c>
    </row>
    <row r="135" s="13" customFormat="1">
      <c r="A135" s="13"/>
      <c r="B135" s="258"/>
      <c r="C135" s="259"/>
      <c r="D135" s="260" t="s">
        <v>163</v>
      </c>
      <c r="E135" s="261" t="s">
        <v>1</v>
      </c>
      <c r="F135" s="262" t="s">
        <v>455</v>
      </c>
      <c r="G135" s="259"/>
      <c r="H135" s="263">
        <v>230</v>
      </c>
      <c r="I135" s="264"/>
      <c r="J135" s="259"/>
      <c r="K135" s="259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163</v>
      </c>
      <c r="AU135" s="269" t="s">
        <v>92</v>
      </c>
      <c r="AV135" s="13" t="s">
        <v>92</v>
      </c>
      <c r="AW135" s="13" t="s">
        <v>38</v>
      </c>
      <c r="AX135" s="13" t="s">
        <v>83</v>
      </c>
      <c r="AY135" s="269" t="s">
        <v>146</v>
      </c>
    </row>
    <row r="136" s="13" customFormat="1">
      <c r="A136" s="13"/>
      <c r="B136" s="258"/>
      <c r="C136" s="259"/>
      <c r="D136" s="260" t="s">
        <v>163</v>
      </c>
      <c r="E136" s="261" t="s">
        <v>1</v>
      </c>
      <c r="F136" s="262" t="s">
        <v>456</v>
      </c>
      <c r="G136" s="259"/>
      <c r="H136" s="263">
        <v>11.5</v>
      </c>
      <c r="I136" s="264"/>
      <c r="J136" s="259"/>
      <c r="K136" s="259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163</v>
      </c>
      <c r="AU136" s="269" t="s">
        <v>92</v>
      </c>
      <c r="AV136" s="13" t="s">
        <v>92</v>
      </c>
      <c r="AW136" s="13" t="s">
        <v>38</v>
      </c>
      <c r="AX136" s="13" t="s">
        <v>83</v>
      </c>
      <c r="AY136" s="269" t="s">
        <v>146</v>
      </c>
    </row>
    <row r="137" s="16" customFormat="1">
      <c r="A137" s="16"/>
      <c r="B137" s="315"/>
      <c r="C137" s="316"/>
      <c r="D137" s="260" t="s">
        <v>163</v>
      </c>
      <c r="E137" s="317" t="s">
        <v>1</v>
      </c>
      <c r="F137" s="318" t="s">
        <v>457</v>
      </c>
      <c r="G137" s="316"/>
      <c r="H137" s="319">
        <v>241.5</v>
      </c>
      <c r="I137" s="320"/>
      <c r="J137" s="316"/>
      <c r="K137" s="316"/>
      <c r="L137" s="321"/>
      <c r="M137" s="322"/>
      <c r="N137" s="323"/>
      <c r="O137" s="323"/>
      <c r="P137" s="323"/>
      <c r="Q137" s="323"/>
      <c r="R137" s="323"/>
      <c r="S137" s="323"/>
      <c r="T137" s="324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325" t="s">
        <v>163</v>
      </c>
      <c r="AU137" s="325" t="s">
        <v>92</v>
      </c>
      <c r="AV137" s="16" t="s">
        <v>158</v>
      </c>
      <c r="AW137" s="16" t="s">
        <v>38</v>
      </c>
      <c r="AX137" s="16" t="s">
        <v>83</v>
      </c>
      <c r="AY137" s="325" t="s">
        <v>146</v>
      </c>
    </row>
    <row r="138" s="13" customFormat="1">
      <c r="A138" s="13"/>
      <c r="B138" s="258"/>
      <c r="C138" s="259"/>
      <c r="D138" s="260" t="s">
        <v>163</v>
      </c>
      <c r="E138" s="261" t="s">
        <v>1</v>
      </c>
      <c r="F138" s="262" t="s">
        <v>458</v>
      </c>
      <c r="G138" s="259"/>
      <c r="H138" s="263">
        <v>3046</v>
      </c>
      <c r="I138" s="264"/>
      <c r="J138" s="259"/>
      <c r="K138" s="259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163</v>
      </c>
      <c r="AU138" s="269" t="s">
        <v>92</v>
      </c>
      <c r="AV138" s="13" t="s">
        <v>92</v>
      </c>
      <c r="AW138" s="13" t="s">
        <v>38</v>
      </c>
      <c r="AX138" s="13" t="s">
        <v>83</v>
      </c>
      <c r="AY138" s="269" t="s">
        <v>146</v>
      </c>
    </row>
    <row r="139" s="13" customFormat="1">
      <c r="A139" s="13"/>
      <c r="B139" s="258"/>
      <c r="C139" s="259"/>
      <c r="D139" s="260" t="s">
        <v>163</v>
      </c>
      <c r="E139" s="261" t="s">
        <v>1</v>
      </c>
      <c r="F139" s="262" t="s">
        <v>459</v>
      </c>
      <c r="G139" s="259"/>
      <c r="H139" s="263">
        <v>152.30000000000001</v>
      </c>
      <c r="I139" s="264"/>
      <c r="J139" s="259"/>
      <c r="K139" s="259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163</v>
      </c>
      <c r="AU139" s="269" t="s">
        <v>92</v>
      </c>
      <c r="AV139" s="13" t="s">
        <v>92</v>
      </c>
      <c r="AW139" s="13" t="s">
        <v>38</v>
      </c>
      <c r="AX139" s="13" t="s">
        <v>83</v>
      </c>
      <c r="AY139" s="269" t="s">
        <v>146</v>
      </c>
    </row>
    <row r="140" s="16" customFormat="1">
      <c r="A140" s="16"/>
      <c r="B140" s="315"/>
      <c r="C140" s="316"/>
      <c r="D140" s="260" t="s">
        <v>163</v>
      </c>
      <c r="E140" s="317" t="s">
        <v>1</v>
      </c>
      <c r="F140" s="318" t="s">
        <v>457</v>
      </c>
      <c r="G140" s="316"/>
      <c r="H140" s="319">
        <v>3198.3000000000002</v>
      </c>
      <c r="I140" s="320"/>
      <c r="J140" s="316"/>
      <c r="K140" s="316"/>
      <c r="L140" s="321"/>
      <c r="M140" s="322"/>
      <c r="N140" s="323"/>
      <c r="O140" s="323"/>
      <c r="P140" s="323"/>
      <c r="Q140" s="323"/>
      <c r="R140" s="323"/>
      <c r="S140" s="323"/>
      <c r="T140" s="324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325" t="s">
        <v>163</v>
      </c>
      <c r="AU140" s="325" t="s">
        <v>92</v>
      </c>
      <c r="AV140" s="16" t="s">
        <v>158</v>
      </c>
      <c r="AW140" s="16" t="s">
        <v>38</v>
      </c>
      <c r="AX140" s="16" t="s">
        <v>83</v>
      </c>
      <c r="AY140" s="325" t="s">
        <v>146</v>
      </c>
    </row>
    <row r="141" s="14" customFormat="1">
      <c r="A141" s="14"/>
      <c r="B141" s="270"/>
      <c r="C141" s="271"/>
      <c r="D141" s="260" t="s">
        <v>163</v>
      </c>
      <c r="E141" s="272" t="s">
        <v>1</v>
      </c>
      <c r="F141" s="273" t="s">
        <v>165</v>
      </c>
      <c r="G141" s="271"/>
      <c r="H141" s="274">
        <v>3439.8000000000002</v>
      </c>
      <c r="I141" s="275"/>
      <c r="J141" s="271"/>
      <c r="K141" s="271"/>
      <c r="L141" s="276"/>
      <c r="M141" s="277"/>
      <c r="N141" s="278"/>
      <c r="O141" s="278"/>
      <c r="P141" s="278"/>
      <c r="Q141" s="278"/>
      <c r="R141" s="278"/>
      <c r="S141" s="278"/>
      <c r="T141" s="27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0" t="s">
        <v>163</v>
      </c>
      <c r="AU141" s="280" t="s">
        <v>92</v>
      </c>
      <c r="AV141" s="14" t="s">
        <v>153</v>
      </c>
      <c r="AW141" s="14" t="s">
        <v>38</v>
      </c>
      <c r="AX141" s="14" t="s">
        <v>90</v>
      </c>
      <c r="AY141" s="280" t="s">
        <v>146</v>
      </c>
    </row>
    <row r="142" s="2" customFormat="1" ht="16.5" customHeight="1">
      <c r="A142" s="40"/>
      <c r="B142" s="41"/>
      <c r="C142" s="245" t="s">
        <v>153</v>
      </c>
      <c r="D142" s="245" t="s">
        <v>148</v>
      </c>
      <c r="E142" s="246" t="s">
        <v>460</v>
      </c>
      <c r="F142" s="247" t="s">
        <v>461</v>
      </c>
      <c r="G142" s="248" t="s">
        <v>161</v>
      </c>
      <c r="H142" s="249">
        <v>241.5</v>
      </c>
      <c r="I142" s="250"/>
      <c r="J142" s="251">
        <f>ROUND(I142*H142,2)</f>
        <v>0</v>
      </c>
      <c r="K142" s="247" t="s">
        <v>152</v>
      </c>
      <c r="L142" s="46"/>
      <c r="M142" s="252" t="s">
        <v>1</v>
      </c>
      <c r="N142" s="253" t="s">
        <v>48</v>
      </c>
      <c r="O142" s="93"/>
      <c r="P142" s="254">
        <f>O142*H142</f>
        <v>0</v>
      </c>
      <c r="Q142" s="254">
        <v>0</v>
      </c>
      <c r="R142" s="254">
        <f>Q142*H142</f>
        <v>0</v>
      </c>
      <c r="S142" s="254">
        <v>0.33000000000000002</v>
      </c>
      <c r="T142" s="255">
        <f>S142*H142</f>
        <v>79.695000000000007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56" t="s">
        <v>153</v>
      </c>
      <c r="AT142" s="256" t="s">
        <v>148</v>
      </c>
      <c r="AU142" s="256" t="s">
        <v>92</v>
      </c>
      <c r="AY142" s="18" t="s">
        <v>146</v>
      </c>
      <c r="BE142" s="257">
        <f>IF(N142="základní",J142,0)</f>
        <v>0</v>
      </c>
      <c r="BF142" s="257">
        <f>IF(N142="snížená",J142,0)</f>
        <v>0</v>
      </c>
      <c r="BG142" s="257">
        <f>IF(N142="zákl. přenesená",J142,0)</f>
        <v>0</v>
      </c>
      <c r="BH142" s="257">
        <f>IF(N142="sníž. přenesená",J142,0)</f>
        <v>0</v>
      </c>
      <c r="BI142" s="257">
        <f>IF(N142="nulová",J142,0)</f>
        <v>0</v>
      </c>
      <c r="BJ142" s="18" t="s">
        <v>90</v>
      </c>
      <c r="BK142" s="257">
        <f>ROUND(I142*H142,2)</f>
        <v>0</v>
      </c>
      <c r="BL142" s="18" t="s">
        <v>153</v>
      </c>
      <c r="BM142" s="256" t="s">
        <v>462</v>
      </c>
    </row>
    <row r="143" s="13" customFormat="1">
      <c r="A143" s="13"/>
      <c r="B143" s="258"/>
      <c r="C143" s="259"/>
      <c r="D143" s="260" t="s">
        <v>163</v>
      </c>
      <c r="E143" s="261" t="s">
        <v>1</v>
      </c>
      <c r="F143" s="262" t="s">
        <v>455</v>
      </c>
      <c r="G143" s="259"/>
      <c r="H143" s="263">
        <v>230</v>
      </c>
      <c r="I143" s="264"/>
      <c r="J143" s="259"/>
      <c r="K143" s="259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163</v>
      </c>
      <c r="AU143" s="269" t="s">
        <v>92</v>
      </c>
      <c r="AV143" s="13" t="s">
        <v>92</v>
      </c>
      <c r="AW143" s="13" t="s">
        <v>38</v>
      </c>
      <c r="AX143" s="13" t="s">
        <v>83</v>
      </c>
      <c r="AY143" s="269" t="s">
        <v>146</v>
      </c>
    </row>
    <row r="144" s="13" customFormat="1">
      <c r="A144" s="13"/>
      <c r="B144" s="258"/>
      <c r="C144" s="259"/>
      <c r="D144" s="260" t="s">
        <v>163</v>
      </c>
      <c r="E144" s="261" t="s">
        <v>1</v>
      </c>
      <c r="F144" s="262" t="s">
        <v>456</v>
      </c>
      <c r="G144" s="259"/>
      <c r="H144" s="263">
        <v>11.5</v>
      </c>
      <c r="I144" s="264"/>
      <c r="J144" s="259"/>
      <c r="K144" s="259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163</v>
      </c>
      <c r="AU144" s="269" t="s">
        <v>92</v>
      </c>
      <c r="AV144" s="13" t="s">
        <v>92</v>
      </c>
      <c r="AW144" s="13" t="s">
        <v>38</v>
      </c>
      <c r="AX144" s="13" t="s">
        <v>83</v>
      </c>
      <c r="AY144" s="269" t="s">
        <v>146</v>
      </c>
    </row>
    <row r="145" s="14" customFormat="1">
      <c r="A145" s="14"/>
      <c r="B145" s="270"/>
      <c r="C145" s="271"/>
      <c r="D145" s="260" t="s">
        <v>163</v>
      </c>
      <c r="E145" s="272" t="s">
        <v>1</v>
      </c>
      <c r="F145" s="273" t="s">
        <v>165</v>
      </c>
      <c r="G145" s="271"/>
      <c r="H145" s="274">
        <v>241.5</v>
      </c>
      <c r="I145" s="275"/>
      <c r="J145" s="271"/>
      <c r="K145" s="271"/>
      <c r="L145" s="276"/>
      <c r="M145" s="277"/>
      <c r="N145" s="278"/>
      <c r="O145" s="278"/>
      <c r="P145" s="278"/>
      <c r="Q145" s="278"/>
      <c r="R145" s="278"/>
      <c r="S145" s="278"/>
      <c r="T145" s="27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0" t="s">
        <v>163</v>
      </c>
      <c r="AU145" s="280" t="s">
        <v>92</v>
      </c>
      <c r="AV145" s="14" t="s">
        <v>153</v>
      </c>
      <c r="AW145" s="14" t="s">
        <v>38</v>
      </c>
      <c r="AX145" s="14" t="s">
        <v>90</v>
      </c>
      <c r="AY145" s="280" t="s">
        <v>146</v>
      </c>
    </row>
    <row r="146" s="2" customFormat="1" ht="16.5" customHeight="1">
      <c r="A146" s="40"/>
      <c r="B146" s="41"/>
      <c r="C146" s="245" t="s">
        <v>170</v>
      </c>
      <c r="D146" s="245" t="s">
        <v>148</v>
      </c>
      <c r="E146" s="246" t="s">
        <v>463</v>
      </c>
      <c r="F146" s="247" t="s">
        <v>464</v>
      </c>
      <c r="G146" s="248" t="s">
        <v>161</v>
      </c>
      <c r="H146" s="249">
        <v>3198.3000000000002</v>
      </c>
      <c r="I146" s="250"/>
      <c r="J146" s="251">
        <f>ROUND(I146*H146,2)</f>
        <v>0</v>
      </c>
      <c r="K146" s="247" t="s">
        <v>152</v>
      </c>
      <c r="L146" s="46"/>
      <c r="M146" s="252" t="s">
        <v>1</v>
      </c>
      <c r="N146" s="253" t="s">
        <v>48</v>
      </c>
      <c r="O146" s="93"/>
      <c r="P146" s="254">
        <f>O146*H146</f>
        <v>0</v>
      </c>
      <c r="Q146" s="254">
        <v>0</v>
      </c>
      <c r="R146" s="254">
        <f>Q146*H146</f>
        <v>0</v>
      </c>
      <c r="S146" s="254">
        <v>0.316</v>
      </c>
      <c r="T146" s="255">
        <f>S146*H146</f>
        <v>1010.6628000000001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56" t="s">
        <v>153</v>
      </c>
      <c r="AT146" s="256" t="s">
        <v>148</v>
      </c>
      <c r="AU146" s="256" t="s">
        <v>92</v>
      </c>
      <c r="AY146" s="18" t="s">
        <v>146</v>
      </c>
      <c r="BE146" s="257">
        <f>IF(N146="základní",J146,0)</f>
        <v>0</v>
      </c>
      <c r="BF146" s="257">
        <f>IF(N146="snížená",J146,0)</f>
        <v>0</v>
      </c>
      <c r="BG146" s="257">
        <f>IF(N146="zákl. přenesená",J146,0)</f>
        <v>0</v>
      </c>
      <c r="BH146" s="257">
        <f>IF(N146="sníž. přenesená",J146,0)</f>
        <v>0</v>
      </c>
      <c r="BI146" s="257">
        <f>IF(N146="nulová",J146,0)</f>
        <v>0</v>
      </c>
      <c r="BJ146" s="18" t="s">
        <v>90</v>
      </c>
      <c r="BK146" s="257">
        <f>ROUND(I146*H146,2)</f>
        <v>0</v>
      </c>
      <c r="BL146" s="18" t="s">
        <v>153</v>
      </c>
      <c r="BM146" s="256" t="s">
        <v>465</v>
      </c>
    </row>
    <row r="147" s="13" customFormat="1">
      <c r="A147" s="13"/>
      <c r="B147" s="258"/>
      <c r="C147" s="259"/>
      <c r="D147" s="260" t="s">
        <v>163</v>
      </c>
      <c r="E147" s="261" t="s">
        <v>1</v>
      </c>
      <c r="F147" s="262" t="s">
        <v>458</v>
      </c>
      <c r="G147" s="259"/>
      <c r="H147" s="263">
        <v>3046</v>
      </c>
      <c r="I147" s="264"/>
      <c r="J147" s="259"/>
      <c r="K147" s="259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163</v>
      </c>
      <c r="AU147" s="269" t="s">
        <v>92</v>
      </c>
      <c r="AV147" s="13" t="s">
        <v>92</v>
      </c>
      <c r="AW147" s="13" t="s">
        <v>38</v>
      </c>
      <c r="AX147" s="13" t="s">
        <v>83</v>
      </c>
      <c r="AY147" s="269" t="s">
        <v>146</v>
      </c>
    </row>
    <row r="148" s="13" customFormat="1">
      <c r="A148" s="13"/>
      <c r="B148" s="258"/>
      <c r="C148" s="259"/>
      <c r="D148" s="260" t="s">
        <v>163</v>
      </c>
      <c r="E148" s="261" t="s">
        <v>1</v>
      </c>
      <c r="F148" s="262" t="s">
        <v>459</v>
      </c>
      <c r="G148" s="259"/>
      <c r="H148" s="263">
        <v>152.30000000000001</v>
      </c>
      <c r="I148" s="264"/>
      <c r="J148" s="259"/>
      <c r="K148" s="259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163</v>
      </c>
      <c r="AU148" s="269" t="s">
        <v>92</v>
      </c>
      <c r="AV148" s="13" t="s">
        <v>92</v>
      </c>
      <c r="AW148" s="13" t="s">
        <v>38</v>
      </c>
      <c r="AX148" s="13" t="s">
        <v>83</v>
      </c>
      <c r="AY148" s="269" t="s">
        <v>146</v>
      </c>
    </row>
    <row r="149" s="14" customFormat="1">
      <c r="A149" s="14"/>
      <c r="B149" s="270"/>
      <c r="C149" s="271"/>
      <c r="D149" s="260" t="s">
        <v>163</v>
      </c>
      <c r="E149" s="272" t="s">
        <v>1</v>
      </c>
      <c r="F149" s="273" t="s">
        <v>165</v>
      </c>
      <c r="G149" s="271"/>
      <c r="H149" s="274">
        <v>3198.3000000000002</v>
      </c>
      <c r="I149" s="275"/>
      <c r="J149" s="271"/>
      <c r="K149" s="271"/>
      <c r="L149" s="276"/>
      <c r="M149" s="277"/>
      <c r="N149" s="278"/>
      <c r="O149" s="278"/>
      <c r="P149" s="278"/>
      <c r="Q149" s="278"/>
      <c r="R149" s="278"/>
      <c r="S149" s="278"/>
      <c r="T149" s="27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80" t="s">
        <v>163</v>
      </c>
      <c r="AU149" s="280" t="s">
        <v>92</v>
      </c>
      <c r="AV149" s="14" t="s">
        <v>153</v>
      </c>
      <c r="AW149" s="14" t="s">
        <v>38</v>
      </c>
      <c r="AX149" s="14" t="s">
        <v>90</v>
      </c>
      <c r="AY149" s="280" t="s">
        <v>146</v>
      </c>
    </row>
    <row r="150" s="2" customFormat="1" ht="16.5" customHeight="1">
      <c r="A150" s="40"/>
      <c r="B150" s="41"/>
      <c r="C150" s="245" t="s">
        <v>174</v>
      </c>
      <c r="D150" s="245" t="s">
        <v>148</v>
      </c>
      <c r="E150" s="246" t="s">
        <v>171</v>
      </c>
      <c r="F150" s="247" t="s">
        <v>172</v>
      </c>
      <c r="G150" s="248" t="s">
        <v>161</v>
      </c>
      <c r="H150" s="249">
        <v>440</v>
      </c>
      <c r="I150" s="250"/>
      <c r="J150" s="251">
        <f>ROUND(I150*H150,2)</f>
        <v>0</v>
      </c>
      <c r="K150" s="247" t="s">
        <v>152</v>
      </c>
      <c r="L150" s="46"/>
      <c r="M150" s="252" t="s">
        <v>1</v>
      </c>
      <c r="N150" s="253" t="s">
        <v>48</v>
      </c>
      <c r="O150" s="93"/>
      <c r="P150" s="254">
        <f>O150*H150</f>
        <v>0</v>
      </c>
      <c r="Q150" s="254">
        <v>0</v>
      </c>
      <c r="R150" s="254">
        <f>Q150*H150</f>
        <v>0</v>
      </c>
      <c r="S150" s="254">
        <v>0</v>
      </c>
      <c r="T150" s="25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56" t="s">
        <v>153</v>
      </c>
      <c r="AT150" s="256" t="s">
        <v>148</v>
      </c>
      <c r="AU150" s="256" t="s">
        <v>92</v>
      </c>
      <c r="AY150" s="18" t="s">
        <v>146</v>
      </c>
      <c r="BE150" s="257">
        <f>IF(N150="základní",J150,0)</f>
        <v>0</v>
      </c>
      <c r="BF150" s="257">
        <f>IF(N150="snížená",J150,0)</f>
        <v>0</v>
      </c>
      <c r="BG150" s="257">
        <f>IF(N150="zákl. přenesená",J150,0)</f>
        <v>0</v>
      </c>
      <c r="BH150" s="257">
        <f>IF(N150="sníž. přenesená",J150,0)</f>
        <v>0</v>
      </c>
      <c r="BI150" s="257">
        <f>IF(N150="nulová",J150,0)</f>
        <v>0</v>
      </c>
      <c r="BJ150" s="18" t="s">
        <v>90</v>
      </c>
      <c r="BK150" s="257">
        <f>ROUND(I150*H150,2)</f>
        <v>0</v>
      </c>
      <c r="BL150" s="18" t="s">
        <v>153</v>
      </c>
      <c r="BM150" s="256" t="s">
        <v>466</v>
      </c>
    </row>
    <row r="151" s="13" customFormat="1">
      <c r="A151" s="13"/>
      <c r="B151" s="258"/>
      <c r="C151" s="259"/>
      <c r="D151" s="260" t="s">
        <v>163</v>
      </c>
      <c r="E151" s="261" t="s">
        <v>1</v>
      </c>
      <c r="F151" s="262" t="s">
        <v>467</v>
      </c>
      <c r="G151" s="259"/>
      <c r="H151" s="263">
        <v>440</v>
      </c>
      <c r="I151" s="264"/>
      <c r="J151" s="259"/>
      <c r="K151" s="259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163</v>
      </c>
      <c r="AU151" s="269" t="s">
        <v>92</v>
      </c>
      <c r="AV151" s="13" t="s">
        <v>92</v>
      </c>
      <c r="AW151" s="13" t="s">
        <v>38</v>
      </c>
      <c r="AX151" s="13" t="s">
        <v>83</v>
      </c>
      <c r="AY151" s="269" t="s">
        <v>146</v>
      </c>
    </row>
    <row r="152" s="14" customFormat="1">
      <c r="A152" s="14"/>
      <c r="B152" s="270"/>
      <c r="C152" s="271"/>
      <c r="D152" s="260" t="s">
        <v>163</v>
      </c>
      <c r="E152" s="272" t="s">
        <v>1</v>
      </c>
      <c r="F152" s="273" t="s">
        <v>165</v>
      </c>
      <c r="G152" s="271"/>
      <c r="H152" s="274">
        <v>440</v>
      </c>
      <c r="I152" s="275"/>
      <c r="J152" s="271"/>
      <c r="K152" s="271"/>
      <c r="L152" s="276"/>
      <c r="M152" s="277"/>
      <c r="N152" s="278"/>
      <c r="O152" s="278"/>
      <c r="P152" s="278"/>
      <c r="Q152" s="278"/>
      <c r="R152" s="278"/>
      <c r="S152" s="278"/>
      <c r="T152" s="27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0" t="s">
        <v>163</v>
      </c>
      <c r="AU152" s="280" t="s">
        <v>92</v>
      </c>
      <c r="AV152" s="14" t="s">
        <v>153</v>
      </c>
      <c r="AW152" s="14" t="s">
        <v>38</v>
      </c>
      <c r="AX152" s="14" t="s">
        <v>90</v>
      </c>
      <c r="AY152" s="280" t="s">
        <v>146</v>
      </c>
    </row>
    <row r="153" s="2" customFormat="1" ht="16.5" customHeight="1">
      <c r="A153" s="40"/>
      <c r="B153" s="41"/>
      <c r="C153" s="245" t="s">
        <v>183</v>
      </c>
      <c r="D153" s="245" t="s">
        <v>148</v>
      </c>
      <c r="E153" s="246" t="s">
        <v>468</v>
      </c>
      <c r="F153" s="247" t="s">
        <v>469</v>
      </c>
      <c r="G153" s="248" t="s">
        <v>177</v>
      </c>
      <c r="H153" s="249">
        <v>88</v>
      </c>
      <c r="I153" s="250"/>
      <c r="J153" s="251">
        <f>ROUND(I153*H153,2)</f>
        <v>0</v>
      </c>
      <c r="K153" s="247" t="s">
        <v>152</v>
      </c>
      <c r="L153" s="46"/>
      <c r="M153" s="252" t="s">
        <v>1</v>
      </c>
      <c r="N153" s="253" t="s">
        <v>48</v>
      </c>
      <c r="O153" s="93"/>
      <c r="P153" s="254">
        <f>O153*H153</f>
        <v>0</v>
      </c>
      <c r="Q153" s="254">
        <v>0</v>
      </c>
      <c r="R153" s="254">
        <f>Q153*H153</f>
        <v>0</v>
      </c>
      <c r="S153" s="254">
        <v>0</v>
      </c>
      <c r="T153" s="25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56" t="s">
        <v>153</v>
      </c>
      <c r="AT153" s="256" t="s">
        <v>148</v>
      </c>
      <c r="AU153" s="256" t="s">
        <v>92</v>
      </c>
      <c r="AY153" s="18" t="s">
        <v>146</v>
      </c>
      <c r="BE153" s="257">
        <f>IF(N153="základní",J153,0)</f>
        <v>0</v>
      </c>
      <c r="BF153" s="257">
        <f>IF(N153="snížená",J153,0)</f>
        <v>0</v>
      </c>
      <c r="BG153" s="257">
        <f>IF(N153="zákl. přenesená",J153,0)</f>
        <v>0</v>
      </c>
      <c r="BH153" s="257">
        <f>IF(N153="sníž. přenesená",J153,0)</f>
        <v>0</v>
      </c>
      <c r="BI153" s="257">
        <f>IF(N153="nulová",J153,0)</f>
        <v>0</v>
      </c>
      <c r="BJ153" s="18" t="s">
        <v>90</v>
      </c>
      <c r="BK153" s="257">
        <f>ROUND(I153*H153,2)</f>
        <v>0</v>
      </c>
      <c r="BL153" s="18" t="s">
        <v>153</v>
      </c>
      <c r="BM153" s="256" t="s">
        <v>470</v>
      </c>
    </row>
    <row r="154" s="2" customFormat="1">
      <c r="A154" s="40"/>
      <c r="B154" s="41"/>
      <c r="C154" s="42"/>
      <c r="D154" s="260" t="s">
        <v>179</v>
      </c>
      <c r="E154" s="42"/>
      <c r="F154" s="281" t="s">
        <v>471</v>
      </c>
      <c r="G154" s="42"/>
      <c r="H154" s="42"/>
      <c r="I154" s="156"/>
      <c r="J154" s="42"/>
      <c r="K154" s="42"/>
      <c r="L154" s="46"/>
      <c r="M154" s="282"/>
      <c r="N154" s="283"/>
      <c r="O154" s="93"/>
      <c r="P154" s="93"/>
      <c r="Q154" s="93"/>
      <c r="R154" s="93"/>
      <c r="S154" s="93"/>
      <c r="T154" s="94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8" t="s">
        <v>179</v>
      </c>
      <c r="AU154" s="18" t="s">
        <v>92</v>
      </c>
    </row>
    <row r="155" s="13" customFormat="1">
      <c r="A155" s="13"/>
      <c r="B155" s="258"/>
      <c r="C155" s="259"/>
      <c r="D155" s="260" t="s">
        <v>163</v>
      </c>
      <c r="E155" s="261" t="s">
        <v>1</v>
      </c>
      <c r="F155" s="262" t="s">
        <v>472</v>
      </c>
      <c r="G155" s="259"/>
      <c r="H155" s="263">
        <v>88</v>
      </c>
      <c r="I155" s="264"/>
      <c r="J155" s="259"/>
      <c r="K155" s="259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163</v>
      </c>
      <c r="AU155" s="269" t="s">
        <v>92</v>
      </c>
      <c r="AV155" s="13" t="s">
        <v>92</v>
      </c>
      <c r="AW155" s="13" t="s">
        <v>38</v>
      </c>
      <c r="AX155" s="13" t="s">
        <v>83</v>
      </c>
      <c r="AY155" s="269" t="s">
        <v>146</v>
      </c>
    </row>
    <row r="156" s="14" customFormat="1">
      <c r="A156" s="14"/>
      <c r="B156" s="270"/>
      <c r="C156" s="271"/>
      <c r="D156" s="260" t="s">
        <v>163</v>
      </c>
      <c r="E156" s="272" t="s">
        <v>1</v>
      </c>
      <c r="F156" s="273" t="s">
        <v>165</v>
      </c>
      <c r="G156" s="271"/>
      <c r="H156" s="274">
        <v>88</v>
      </c>
      <c r="I156" s="275"/>
      <c r="J156" s="271"/>
      <c r="K156" s="271"/>
      <c r="L156" s="276"/>
      <c r="M156" s="277"/>
      <c r="N156" s="278"/>
      <c r="O156" s="278"/>
      <c r="P156" s="278"/>
      <c r="Q156" s="278"/>
      <c r="R156" s="278"/>
      <c r="S156" s="278"/>
      <c r="T156" s="27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80" t="s">
        <v>163</v>
      </c>
      <c r="AU156" s="280" t="s">
        <v>92</v>
      </c>
      <c r="AV156" s="14" t="s">
        <v>153</v>
      </c>
      <c r="AW156" s="14" t="s">
        <v>38</v>
      </c>
      <c r="AX156" s="14" t="s">
        <v>90</v>
      </c>
      <c r="AY156" s="280" t="s">
        <v>146</v>
      </c>
    </row>
    <row r="157" s="12" customFormat="1" ht="22.8" customHeight="1">
      <c r="A157" s="12"/>
      <c r="B157" s="229"/>
      <c r="C157" s="230"/>
      <c r="D157" s="231" t="s">
        <v>82</v>
      </c>
      <c r="E157" s="243" t="s">
        <v>268</v>
      </c>
      <c r="F157" s="243" t="s">
        <v>269</v>
      </c>
      <c r="G157" s="230"/>
      <c r="H157" s="230"/>
      <c r="I157" s="233"/>
      <c r="J157" s="244">
        <f>BK157</f>
        <v>0</v>
      </c>
      <c r="K157" s="230"/>
      <c r="L157" s="235"/>
      <c r="M157" s="236"/>
      <c r="N157" s="237"/>
      <c r="O157" s="237"/>
      <c r="P157" s="238">
        <f>SUM(P158:P164)</f>
        <v>0</v>
      </c>
      <c r="Q157" s="237"/>
      <c r="R157" s="238">
        <f>SUM(R158:R164)</f>
        <v>0</v>
      </c>
      <c r="S157" s="237"/>
      <c r="T157" s="239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40" t="s">
        <v>90</v>
      </c>
      <c r="AT157" s="241" t="s">
        <v>82</v>
      </c>
      <c r="AU157" s="241" t="s">
        <v>90</v>
      </c>
      <c r="AY157" s="240" t="s">
        <v>146</v>
      </c>
      <c r="BK157" s="242">
        <f>SUM(BK158:BK164)</f>
        <v>0</v>
      </c>
    </row>
    <row r="158" s="2" customFormat="1" ht="16.5" customHeight="1">
      <c r="A158" s="40"/>
      <c r="B158" s="41"/>
      <c r="C158" s="245" t="s">
        <v>187</v>
      </c>
      <c r="D158" s="245" t="s">
        <v>148</v>
      </c>
      <c r="E158" s="246" t="s">
        <v>412</v>
      </c>
      <c r="F158" s="247" t="s">
        <v>413</v>
      </c>
      <c r="G158" s="248" t="s">
        <v>273</v>
      </c>
      <c r="H158" s="249">
        <v>3171.8780000000002</v>
      </c>
      <c r="I158" s="250"/>
      <c r="J158" s="251">
        <f>ROUND(I158*H158,2)</f>
        <v>0</v>
      </c>
      <c r="K158" s="247" t="s">
        <v>152</v>
      </c>
      <c r="L158" s="46"/>
      <c r="M158" s="252" t="s">
        <v>1</v>
      </c>
      <c r="N158" s="253" t="s">
        <v>48</v>
      </c>
      <c r="O158" s="93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56" t="s">
        <v>153</v>
      </c>
      <c r="AT158" s="256" t="s">
        <v>148</v>
      </c>
      <c r="AU158" s="256" t="s">
        <v>92</v>
      </c>
      <c r="AY158" s="18" t="s">
        <v>146</v>
      </c>
      <c r="BE158" s="257">
        <f>IF(N158="základní",J158,0)</f>
        <v>0</v>
      </c>
      <c r="BF158" s="257">
        <f>IF(N158="snížená",J158,0)</f>
        <v>0</v>
      </c>
      <c r="BG158" s="257">
        <f>IF(N158="zákl. přenesená",J158,0)</f>
        <v>0</v>
      </c>
      <c r="BH158" s="257">
        <f>IF(N158="sníž. přenesená",J158,0)</f>
        <v>0</v>
      </c>
      <c r="BI158" s="257">
        <f>IF(N158="nulová",J158,0)</f>
        <v>0</v>
      </c>
      <c r="BJ158" s="18" t="s">
        <v>90</v>
      </c>
      <c r="BK158" s="257">
        <f>ROUND(I158*H158,2)</f>
        <v>0</v>
      </c>
      <c r="BL158" s="18" t="s">
        <v>153</v>
      </c>
      <c r="BM158" s="256" t="s">
        <v>414</v>
      </c>
    </row>
    <row r="159" s="2" customFormat="1" ht="16.5" customHeight="1">
      <c r="A159" s="40"/>
      <c r="B159" s="41"/>
      <c r="C159" s="245" t="s">
        <v>191</v>
      </c>
      <c r="D159" s="245" t="s">
        <v>148</v>
      </c>
      <c r="E159" s="246" t="s">
        <v>415</v>
      </c>
      <c r="F159" s="247" t="s">
        <v>416</v>
      </c>
      <c r="G159" s="248" t="s">
        <v>273</v>
      </c>
      <c r="H159" s="249">
        <v>3171.8780000000002</v>
      </c>
      <c r="I159" s="250"/>
      <c r="J159" s="251">
        <f>ROUND(I159*H159,2)</f>
        <v>0</v>
      </c>
      <c r="K159" s="247" t="s">
        <v>205</v>
      </c>
      <c r="L159" s="46"/>
      <c r="M159" s="252" t="s">
        <v>1</v>
      </c>
      <c r="N159" s="253" t="s">
        <v>48</v>
      </c>
      <c r="O159" s="93"/>
      <c r="P159" s="254">
        <f>O159*H159</f>
        <v>0</v>
      </c>
      <c r="Q159" s="254">
        <v>0</v>
      </c>
      <c r="R159" s="254">
        <f>Q159*H159</f>
        <v>0</v>
      </c>
      <c r="S159" s="254">
        <v>0</v>
      </c>
      <c r="T159" s="25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56" t="s">
        <v>153</v>
      </c>
      <c r="AT159" s="256" t="s">
        <v>148</v>
      </c>
      <c r="AU159" s="256" t="s">
        <v>92</v>
      </c>
      <c r="AY159" s="18" t="s">
        <v>146</v>
      </c>
      <c r="BE159" s="257">
        <f>IF(N159="základní",J159,0)</f>
        <v>0</v>
      </c>
      <c r="BF159" s="257">
        <f>IF(N159="snížená",J159,0)</f>
        <v>0</v>
      </c>
      <c r="BG159" s="257">
        <f>IF(N159="zákl. přenesená",J159,0)</f>
        <v>0</v>
      </c>
      <c r="BH159" s="257">
        <f>IF(N159="sníž. přenesená",J159,0)</f>
        <v>0</v>
      </c>
      <c r="BI159" s="257">
        <f>IF(N159="nulová",J159,0)</f>
        <v>0</v>
      </c>
      <c r="BJ159" s="18" t="s">
        <v>90</v>
      </c>
      <c r="BK159" s="257">
        <f>ROUND(I159*H159,2)</f>
        <v>0</v>
      </c>
      <c r="BL159" s="18" t="s">
        <v>153</v>
      </c>
      <c r="BM159" s="256" t="s">
        <v>417</v>
      </c>
    </row>
    <row r="160" s="2" customFormat="1">
      <c r="A160" s="40"/>
      <c r="B160" s="41"/>
      <c r="C160" s="42"/>
      <c r="D160" s="260" t="s">
        <v>179</v>
      </c>
      <c r="E160" s="42"/>
      <c r="F160" s="281" t="s">
        <v>418</v>
      </c>
      <c r="G160" s="42"/>
      <c r="H160" s="42"/>
      <c r="I160" s="156"/>
      <c r="J160" s="42"/>
      <c r="K160" s="42"/>
      <c r="L160" s="46"/>
      <c r="M160" s="282"/>
      <c r="N160" s="283"/>
      <c r="O160" s="93"/>
      <c r="P160" s="93"/>
      <c r="Q160" s="93"/>
      <c r="R160" s="93"/>
      <c r="S160" s="93"/>
      <c r="T160" s="94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179</v>
      </c>
      <c r="AU160" s="18" t="s">
        <v>92</v>
      </c>
    </row>
    <row r="161" s="2" customFormat="1" ht="16.5" customHeight="1">
      <c r="A161" s="40"/>
      <c r="B161" s="41"/>
      <c r="C161" s="245" t="s">
        <v>198</v>
      </c>
      <c r="D161" s="245" t="s">
        <v>148</v>
      </c>
      <c r="E161" s="246" t="s">
        <v>280</v>
      </c>
      <c r="F161" s="247" t="s">
        <v>281</v>
      </c>
      <c r="G161" s="248" t="s">
        <v>273</v>
      </c>
      <c r="H161" s="249">
        <v>3171.8780000000002</v>
      </c>
      <c r="I161" s="250"/>
      <c r="J161" s="251">
        <f>ROUND(I161*H161,2)</f>
        <v>0</v>
      </c>
      <c r="K161" s="247" t="s">
        <v>152</v>
      </c>
      <c r="L161" s="46"/>
      <c r="M161" s="252" t="s">
        <v>1</v>
      </c>
      <c r="N161" s="253" t="s">
        <v>48</v>
      </c>
      <c r="O161" s="93"/>
      <c r="P161" s="254">
        <f>O161*H161</f>
        <v>0</v>
      </c>
      <c r="Q161" s="254">
        <v>0</v>
      </c>
      <c r="R161" s="254">
        <f>Q161*H161</f>
        <v>0</v>
      </c>
      <c r="S161" s="254">
        <v>0</v>
      </c>
      <c r="T161" s="25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56" t="s">
        <v>153</v>
      </c>
      <c r="AT161" s="256" t="s">
        <v>148</v>
      </c>
      <c r="AU161" s="256" t="s">
        <v>92</v>
      </c>
      <c r="AY161" s="18" t="s">
        <v>146</v>
      </c>
      <c r="BE161" s="257">
        <f>IF(N161="základní",J161,0)</f>
        <v>0</v>
      </c>
      <c r="BF161" s="257">
        <f>IF(N161="snížená",J161,0)</f>
        <v>0</v>
      </c>
      <c r="BG161" s="257">
        <f>IF(N161="zákl. přenesená",J161,0)</f>
        <v>0</v>
      </c>
      <c r="BH161" s="257">
        <f>IF(N161="sníž. přenesená",J161,0)</f>
        <v>0</v>
      </c>
      <c r="BI161" s="257">
        <f>IF(N161="nulová",J161,0)</f>
        <v>0</v>
      </c>
      <c r="BJ161" s="18" t="s">
        <v>90</v>
      </c>
      <c r="BK161" s="257">
        <f>ROUND(I161*H161,2)</f>
        <v>0</v>
      </c>
      <c r="BL161" s="18" t="s">
        <v>153</v>
      </c>
      <c r="BM161" s="256" t="s">
        <v>419</v>
      </c>
    </row>
    <row r="162" s="2" customFormat="1" ht="16.5" customHeight="1">
      <c r="A162" s="40"/>
      <c r="B162" s="41"/>
      <c r="C162" s="245" t="s">
        <v>202</v>
      </c>
      <c r="D162" s="245" t="s">
        <v>148</v>
      </c>
      <c r="E162" s="246" t="s">
        <v>284</v>
      </c>
      <c r="F162" s="247" t="s">
        <v>285</v>
      </c>
      <c r="G162" s="248" t="s">
        <v>273</v>
      </c>
      <c r="H162" s="249">
        <v>63437.559999999998</v>
      </c>
      <c r="I162" s="250"/>
      <c r="J162" s="251">
        <f>ROUND(I162*H162,2)</f>
        <v>0</v>
      </c>
      <c r="K162" s="247" t="s">
        <v>152</v>
      </c>
      <c r="L162" s="46"/>
      <c r="M162" s="252" t="s">
        <v>1</v>
      </c>
      <c r="N162" s="253" t="s">
        <v>48</v>
      </c>
      <c r="O162" s="93"/>
      <c r="P162" s="254">
        <f>O162*H162</f>
        <v>0</v>
      </c>
      <c r="Q162" s="254">
        <v>0</v>
      </c>
      <c r="R162" s="254">
        <f>Q162*H162</f>
        <v>0</v>
      </c>
      <c r="S162" s="254">
        <v>0</v>
      </c>
      <c r="T162" s="25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56" t="s">
        <v>153</v>
      </c>
      <c r="AT162" s="256" t="s">
        <v>148</v>
      </c>
      <c r="AU162" s="256" t="s">
        <v>92</v>
      </c>
      <c r="AY162" s="18" t="s">
        <v>146</v>
      </c>
      <c r="BE162" s="257">
        <f>IF(N162="základní",J162,0)</f>
        <v>0</v>
      </c>
      <c r="BF162" s="257">
        <f>IF(N162="snížená",J162,0)</f>
        <v>0</v>
      </c>
      <c r="BG162" s="257">
        <f>IF(N162="zákl. přenesená",J162,0)</f>
        <v>0</v>
      </c>
      <c r="BH162" s="257">
        <f>IF(N162="sníž. přenesená",J162,0)</f>
        <v>0</v>
      </c>
      <c r="BI162" s="257">
        <f>IF(N162="nulová",J162,0)</f>
        <v>0</v>
      </c>
      <c r="BJ162" s="18" t="s">
        <v>90</v>
      </c>
      <c r="BK162" s="257">
        <f>ROUND(I162*H162,2)</f>
        <v>0</v>
      </c>
      <c r="BL162" s="18" t="s">
        <v>153</v>
      </c>
      <c r="BM162" s="256" t="s">
        <v>420</v>
      </c>
    </row>
    <row r="163" s="13" customFormat="1">
      <c r="A163" s="13"/>
      <c r="B163" s="258"/>
      <c r="C163" s="259"/>
      <c r="D163" s="260" t="s">
        <v>163</v>
      </c>
      <c r="E163" s="259"/>
      <c r="F163" s="262" t="s">
        <v>473</v>
      </c>
      <c r="G163" s="259"/>
      <c r="H163" s="263">
        <v>63437.559999999998</v>
      </c>
      <c r="I163" s="264"/>
      <c r="J163" s="259"/>
      <c r="K163" s="259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163</v>
      </c>
      <c r="AU163" s="269" t="s">
        <v>92</v>
      </c>
      <c r="AV163" s="13" t="s">
        <v>92</v>
      </c>
      <c r="AW163" s="13" t="s">
        <v>4</v>
      </c>
      <c r="AX163" s="13" t="s">
        <v>90</v>
      </c>
      <c r="AY163" s="269" t="s">
        <v>146</v>
      </c>
    </row>
    <row r="164" s="2" customFormat="1" ht="16.5" customHeight="1">
      <c r="A164" s="40"/>
      <c r="B164" s="41"/>
      <c r="C164" s="245" t="s">
        <v>208</v>
      </c>
      <c r="D164" s="245" t="s">
        <v>148</v>
      </c>
      <c r="E164" s="246" t="s">
        <v>422</v>
      </c>
      <c r="F164" s="247" t="s">
        <v>423</v>
      </c>
      <c r="G164" s="248" t="s">
        <v>273</v>
      </c>
      <c r="H164" s="249">
        <v>3171.8780000000002</v>
      </c>
      <c r="I164" s="250"/>
      <c r="J164" s="251">
        <f>ROUND(I164*H164,2)</f>
        <v>0</v>
      </c>
      <c r="K164" s="247" t="s">
        <v>152</v>
      </c>
      <c r="L164" s="46"/>
      <c r="M164" s="311" t="s">
        <v>1</v>
      </c>
      <c r="N164" s="312" t="s">
        <v>48</v>
      </c>
      <c r="O164" s="309"/>
      <c r="P164" s="313">
        <f>O164*H164</f>
        <v>0</v>
      </c>
      <c r="Q164" s="313">
        <v>0</v>
      </c>
      <c r="R164" s="313">
        <f>Q164*H164</f>
        <v>0</v>
      </c>
      <c r="S164" s="313">
        <v>0</v>
      </c>
      <c r="T164" s="31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56" t="s">
        <v>153</v>
      </c>
      <c r="AT164" s="256" t="s">
        <v>148</v>
      </c>
      <c r="AU164" s="256" t="s">
        <v>92</v>
      </c>
      <c r="AY164" s="18" t="s">
        <v>146</v>
      </c>
      <c r="BE164" s="257">
        <f>IF(N164="základní",J164,0)</f>
        <v>0</v>
      </c>
      <c r="BF164" s="257">
        <f>IF(N164="snížená",J164,0)</f>
        <v>0</v>
      </c>
      <c r="BG164" s="257">
        <f>IF(N164="zákl. přenesená",J164,0)</f>
        <v>0</v>
      </c>
      <c r="BH164" s="257">
        <f>IF(N164="sníž. přenesená",J164,0)</f>
        <v>0</v>
      </c>
      <c r="BI164" s="257">
        <f>IF(N164="nulová",J164,0)</f>
        <v>0</v>
      </c>
      <c r="BJ164" s="18" t="s">
        <v>90</v>
      </c>
      <c r="BK164" s="257">
        <f>ROUND(I164*H164,2)</f>
        <v>0</v>
      </c>
      <c r="BL164" s="18" t="s">
        <v>153</v>
      </c>
      <c r="BM164" s="256" t="s">
        <v>424</v>
      </c>
    </row>
    <row r="165" s="2" customFormat="1" ht="6.96" customHeight="1">
      <c r="A165" s="40"/>
      <c r="B165" s="68"/>
      <c r="C165" s="69"/>
      <c r="D165" s="69"/>
      <c r="E165" s="69"/>
      <c r="F165" s="69"/>
      <c r="G165" s="69"/>
      <c r="H165" s="69"/>
      <c r="I165" s="194"/>
      <c r="J165" s="69"/>
      <c r="K165" s="69"/>
      <c r="L165" s="46"/>
      <c r="M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</sheetData>
  <sheetProtection sheet="1" autoFilter="0" formatColumns="0" formatRows="0" objects="1" scenarios="1" spinCount="100000" saltValue="MsN/rGFFd1xF6FbNR9VFwsYSzMYiq5JpgtOhiBRe5ad5BcELg6ekOVu73ArbQz+q7et59EaQvo6t4uNtyHvLDw==" hashValue="xWujvPDDyLD5ovrU2IxYcz+YKI1Vh/TgfIQb5AZa8VDKjJu9foNXvi+OeEi2GkMNarYzP4TgatQEHfMQ6wdBzA==" algorithmName="SHA-512" password="E785"/>
  <autoFilter ref="C122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DESKTOP-4EPUNVH\Moje</dc:creator>
  <cp:lastModifiedBy>DESKTOP-4EPUNVH\Moje</cp:lastModifiedBy>
  <dcterms:created xsi:type="dcterms:W3CDTF">2020-06-11T15:27:28Z</dcterms:created>
  <dcterms:modified xsi:type="dcterms:W3CDTF">2020-06-11T15:27:33Z</dcterms:modified>
</cp:coreProperties>
</file>